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c5e7f18f079a765f/zakázky/Zš Lískovec/04 Stavební práce/01 ZD/01_1 Položkový rozpočet/"/>
    </mc:Choice>
  </mc:AlternateContent>
  <xr:revisionPtr revIDLastSave="84" documentId="11_3D3D411AC7D1AD36FD659CE48B08D9ADC254A491" xr6:coauthVersionLast="47" xr6:coauthVersionMax="47" xr10:uidLastSave="{C20D516B-1FA9-4999-9AC4-24F640D9A8D2}"/>
  <bookViews>
    <workbookView xWindow="-120" yWindow="-120" windowWidth="29040" windowHeight="17520" firstSheet="1" activeTab="2" xr2:uid="{00000000-000D-0000-FFFF-FFFF00000000}"/>
  </bookViews>
  <sheets>
    <sheet name="Rekapitulace zakázky" sheetId="1" state="veryHidden" r:id="rId1"/>
    <sheet name="Rekapitulace zakázky (2)" sheetId="3" r:id="rId2"/>
    <sheet name="Demontáž a vyklizení" sheetId="9" r:id="rId3"/>
    <sheet name="Rekce podlahy jaz.učeb." sheetId="2" r:id="rId4"/>
    <sheet name="O1 - Rekce učebny - podlaha" sheetId="4" r:id="rId5"/>
    <sheet name="O2 - elektroinstalační práce" sheetId="5" r:id="rId6"/>
  </sheets>
  <externalReferences>
    <externalReference r:id="rId7"/>
  </externalReferences>
  <definedNames>
    <definedName name="_xlnm._FilterDatabase" localSheetId="2" hidden="1">'Demontáž a vyklizení'!$C$108:$K$111</definedName>
    <definedName name="_xlnm._FilterDatabase" localSheetId="4" hidden="1">'O1 - Rekce učebny - podlaha'!$C$127:$K$216</definedName>
    <definedName name="_xlnm._FilterDatabase" localSheetId="5" hidden="1">'O2 - elektroinstalační práce'!$C$118:$K$136</definedName>
    <definedName name="_xlnm._FilterDatabase" localSheetId="3" hidden="1">'Rekce podlahy jaz.učeb.'!$C$122:$K$191</definedName>
    <definedName name="_xlnm.Print_Titles" localSheetId="2">'Demontáž a vyklizení'!$108:$108</definedName>
    <definedName name="_xlnm.Print_Titles" localSheetId="4">'O1 - Rekce učebny - podlaha'!$127:$127</definedName>
    <definedName name="_xlnm.Print_Titles" localSheetId="5">'O2 - elektroinstalační práce'!$118:$118</definedName>
    <definedName name="_xlnm.Print_Titles" localSheetId="0">'Rekapitulace zakázky'!$92:$92</definedName>
    <definedName name="_xlnm.Print_Titles" localSheetId="1">'Rekapitulace zakázky (2)'!$92:$92</definedName>
    <definedName name="_xlnm.Print_Titles" localSheetId="3">'Rekce podlahy jaz.učeb.'!$122:$122</definedName>
    <definedName name="_xlnm.Print_Area" localSheetId="2">'Demontáž a vyklizení'!$C$4:$J$76,'Demontáž a vyklizení'!$C$82:$J$92,'Demontáž a vyklizení'!$C$98:$J$111</definedName>
    <definedName name="_xlnm.Print_Area" localSheetId="4">'O1 - Rekce učebny - podlaha'!$C$4:$J$76,'O1 - Rekce učebny - podlaha'!$C$82:$J$109,'O1 - Rekce učebny - podlaha'!$C$115:$J$216</definedName>
    <definedName name="_xlnm.Print_Area" localSheetId="5">'O2 - elektroinstalační práce'!$C$4:$J$76,'O2 - elektroinstalační práce'!$C$82:$J$100,'O2 - elektroinstalační práce'!$C$106:$J$136</definedName>
    <definedName name="_xlnm.Print_Area" localSheetId="0">'Rekapitulace zakázky'!$D$4:$AO$76,'Rekapitulace zakázky'!$C$82:$AQ$96</definedName>
    <definedName name="_xlnm.Print_Area" localSheetId="1">'Rekapitulace zakázky (2)'!$D$4:$AO$76,'Rekapitulace zakázky (2)'!$C$82:$AQ$99</definedName>
    <definedName name="_xlnm.Print_Area" localSheetId="3">'Rekce podlahy jaz.učeb.'!$C$4:$J$76,'Rekce podlahy jaz.učeb.'!$C$82:$J$106,'Rekce podlahy jaz.učeb.'!$C$112:$J$191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98" i="3" l="1"/>
  <c r="AG98" i="3"/>
  <c r="AN96" i="3"/>
  <c r="AN95" i="3"/>
  <c r="AN94" i="3" s="1"/>
  <c r="AN97" i="3"/>
  <c r="AG97" i="3"/>
  <c r="J32" i="9"/>
  <c r="T110" i="9"/>
  <c r="R110" i="9"/>
  <c r="P110" i="9"/>
  <c r="J110" i="9"/>
  <c r="J109" i="9" s="1"/>
  <c r="F31" i="9" s="1"/>
  <c r="J31" i="9" s="1"/>
  <c r="F106" i="9"/>
  <c r="F105" i="9"/>
  <c r="F103" i="9"/>
  <c r="E101" i="9"/>
  <c r="F90" i="9"/>
  <c r="F89" i="9"/>
  <c r="F87" i="9"/>
  <c r="E85" i="9"/>
  <c r="J35" i="9"/>
  <c r="J34" i="9"/>
  <c r="J33" i="9"/>
  <c r="J22" i="9"/>
  <c r="E22" i="9"/>
  <c r="J106" i="9" s="1"/>
  <c r="J21" i="9"/>
  <c r="J19" i="9"/>
  <c r="E19" i="9"/>
  <c r="J105" i="9" s="1"/>
  <c r="J18" i="9"/>
  <c r="J10" i="9"/>
  <c r="J103" i="9" s="1"/>
  <c r="AG95" i="3"/>
  <c r="BK136" i="5"/>
  <c r="BK135" i="5" s="1"/>
  <c r="J135" i="5" s="1"/>
  <c r="J99" i="5" s="1"/>
  <c r="BI136" i="5"/>
  <c r="BH136" i="5"/>
  <c r="BG136" i="5"/>
  <c r="BF136" i="5"/>
  <c r="BE136" i="5"/>
  <c r="T136" i="5"/>
  <c r="T135" i="5" s="1"/>
  <c r="R136" i="5"/>
  <c r="R135" i="5" s="1"/>
  <c r="P136" i="5"/>
  <c r="J136" i="5"/>
  <c r="P135" i="5"/>
  <c r="BK134" i="5"/>
  <c r="BI134" i="5"/>
  <c r="BH134" i="5"/>
  <c r="BG134" i="5"/>
  <c r="BF134" i="5"/>
  <c r="T134" i="5"/>
  <c r="R134" i="5"/>
  <c r="P134" i="5"/>
  <c r="J134" i="5"/>
  <c r="BE134" i="5" s="1"/>
  <c r="BK133" i="5"/>
  <c r="BI133" i="5"/>
  <c r="BH133" i="5"/>
  <c r="BG133" i="5"/>
  <c r="BF133" i="5"/>
  <c r="T133" i="5"/>
  <c r="R133" i="5"/>
  <c r="P133" i="5"/>
  <c r="J133" i="5"/>
  <c r="BE133" i="5" s="1"/>
  <c r="BK132" i="5"/>
  <c r="BI132" i="5"/>
  <c r="BH132" i="5"/>
  <c r="BG132" i="5"/>
  <c r="BF132" i="5"/>
  <c r="BE132" i="5"/>
  <c r="T132" i="5"/>
  <c r="R132" i="5"/>
  <c r="P132" i="5"/>
  <c r="J132" i="5"/>
  <c r="BK130" i="5"/>
  <c r="BI130" i="5"/>
  <c r="BH130" i="5"/>
  <c r="BG130" i="5"/>
  <c r="BF130" i="5"/>
  <c r="T130" i="5"/>
  <c r="R130" i="5"/>
  <c r="P130" i="5"/>
  <c r="J130" i="5"/>
  <c r="BE130" i="5" s="1"/>
  <c r="BK129" i="5"/>
  <c r="BI129" i="5"/>
  <c r="BH129" i="5"/>
  <c r="BG129" i="5"/>
  <c r="BF129" i="5"/>
  <c r="T129" i="5"/>
  <c r="R129" i="5"/>
  <c r="P129" i="5"/>
  <c r="J129" i="5"/>
  <c r="BE129" i="5" s="1"/>
  <c r="BK128" i="5"/>
  <c r="BI128" i="5"/>
  <c r="BH128" i="5"/>
  <c r="BG128" i="5"/>
  <c r="BF128" i="5"/>
  <c r="T128" i="5"/>
  <c r="R128" i="5"/>
  <c r="P128" i="5"/>
  <c r="J128" i="5"/>
  <c r="BE128" i="5" s="1"/>
  <c r="BK126" i="5"/>
  <c r="BI126" i="5"/>
  <c r="F37" i="5" s="1"/>
  <c r="BH126" i="5"/>
  <c r="BG126" i="5"/>
  <c r="BF126" i="5"/>
  <c r="T126" i="5"/>
  <c r="R126" i="5"/>
  <c r="P126" i="5"/>
  <c r="J126" i="5"/>
  <c r="BE126" i="5" s="1"/>
  <c r="BK124" i="5"/>
  <c r="BI124" i="5"/>
  <c r="BH124" i="5"/>
  <c r="BG124" i="5"/>
  <c r="BF124" i="5"/>
  <c r="T124" i="5"/>
  <c r="R124" i="5"/>
  <c r="P124" i="5"/>
  <c r="J124" i="5"/>
  <c r="BE124" i="5" s="1"/>
  <c r="BK122" i="5"/>
  <c r="BI122" i="5"/>
  <c r="BH122" i="5"/>
  <c r="BG122" i="5"/>
  <c r="BF122" i="5"/>
  <c r="T122" i="5"/>
  <c r="T121" i="5" s="1"/>
  <c r="T120" i="5" s="1"/>
  <c r="R122" i="5"/>
  <c r="R121" i="5" s="1"/>
  <c r="R120" i="5" s="1"/>
  <c r="P122" i="5"/>
  <c r="P121" i="5" s="1"/>
  <c r="P120" i="5" s="1"/>
  <c r="P119" i="5" s="1"/>
  <c r="J122" i="5"/>
  <c r="BE122" i="5" s="1"/>
  <c r="F115" i="5"/>
  <c r="F113" i="5"/>
  <c r="E111" i="5"/>
  <c r="J91" i="5"/>
  <c r="F91" i="5"/>
  <c r="F89" i="5"/>
  <c r="E87" i="5"/>
  <c r="J37" i="5"/>
  <c r="J36" i="5"/>
  <c r="J35" i="5"/>
  <c r="J24" i="5"/>
  <c r="E24" i="5"/>
  <c r="J116" i="5" s="1"/>
  <c r="J23" i="5"/>
  <c r="J21" i="5"/>
  <c r="E21" i="5"/>
  <c r="J115" i="5" s="1"/>
  <c r="J20" i="5"/>
  <c r="J12" i="5"/>
  <c r="J89" i="5" s="1"/>
  <c r="E7" i="5"/>
  <c r="E85" i="5" s="1"/>
  <c r="BK216" i="4"/>
  <c r="BI216" i="4"/>
  <c r="BH216" i="4"/>
  <c r="BG216" i="4"/>
  <c r="BF216" i="4"/>
  <c r="T216" i="4"/>
  <c r="T215" i="4" s="1"/>
  <c r="R216" i="4"/>
  <c r="R215" i="4" s="1"/>
  <c r="P216" i="4"/>
  <c r="J216" i="4"/>
  <c r="BE216" i="4" s="1"/>
  <c r="BK215" i="4"/>
  <c r="J215" i="4" s="1"/>
  <c r="J108" i="4" s="1"/>
  <c r="P215" i="4"/>
  <c r="BK214" i="4"/>
  <c r="BI214" i="4"/>
  <c r="BH214" i="4"/>
  <c r="BG214" i="4"/>
  <c r="BF214" i="4"/>
  <c r="BE214" i="4"/>
  <c r="T214" i="4"/>
  <c r="R214" i="4"/>
  <c r="P214" i="4"/>
  <c r="P213" i="4" s="1"/>
  <c r="J214" i="4"/>
  <c r="BK210" i="4"/>
  <c r="BI210" i="4"/>
  <c r="BH210" i="4"/>
  <c r="BG210" i="4"/>
  <c r="BF210" i="4"/>
  <c r="T210" i="4"/>
  <c r="R210" i="4"/>
  <c r="P210" i="4"/>
  <c r="J210" i="4"/>
  <c r="BE210" i="4" s="1"/>
  <c r="BK207" i="4"/>
  <c r="BI207" i="4"/>
  <c r="BH207" i="4"/>
  <c r="BG207" i="4"/>
  <c r="BF207" i="4"/>
  <c r="T207" i="4"/>
  <c r="R207" i="4"/>
  <c r="P207" i="4"/>
  <c r="J207" i="4"/>
  <c r="BE207" i="4" s="1"/>
  <c r="BK206" i="4"/>
  <c r="BI206" i="4"/>
  <c r="BH206" i="4"/>
  <c r="BG206" i="4"/>
  <c r="BF206" i="4"/>
  <c r="BE206" i="4"/>
  <c r="T206" i="4"/>
  <c r="R206" i="4"/>
  <c r="P206" i="4"/>
  <c r="J206" i="4"/>
  <c r="BK205" i="4"/>
  <c r="BI205" i="4"/>
  <c r="BH205" i="4"/>
  <c r="BG205" i="4"/>
  <c r="BF205" i="4"/>
  <c r="T205" i="4"/>
  <c r="R205" i="4"/>
  <c r="P205" i="4"/>
  <c r="J205" i="4"/>
  <c r="BE205" i="4" s="1"/>
  <c r="BK204" i="4"/>
  <c r="BI204" i="4"/>
  <c r="BH204" i="4"/>
  <c r="BG204" i="4"/>
  <c r="BF204" i="4"/>
  <c r="T204" i="4"/>
  <c r="R204" i="4"/>
  <c r="P204" i="4"/>
  <c r="J204" i="4"/>
  <c r="BE204" i="4" s="1"/>
  <c r="BK203" i="4"/>
  <c r="BI203" i="4"/>
  <c r="BH203" i="4"/>
  <c r="BG203" i="4"/>
  <c r="BF203" i="4"/>
  <c r="T203" i="4"/>
  <c r="R203" i="4"/>
  <c r="P203" i="4"/>
  <c r="J203" i="4"/>
  <c r="BE203" i="4" s="1"/>
  <c r="BK202" i="4"/>
  <c r="BI202" i="4"/>
  <c r="BH202" i="4"/>
  <c r="BG202" i="4"/>
  <c r="BF202" i="4"/>
  <c r="T202" i="4"/>
  <c r="R202" i="4"/>
  <c r="P202" i="4"/>
  <c r="J202" i="4"/>
  <c r="BE202" i="4" s="1"/>
  <c r="BK201" i="4"/>
  <c r="BI201" i="4"/>
  <c r="BH201" i="4"/>
  <c r="BG201" i="4"/>
  <c r="BF201" i="4"/>
  <c r="T201" i="4"/>
  <c r="R201" i="4"/>
  <c r="P201" i="4"/>
  <c r="J201" i="4"/>
  <c r="BE201" i="4" s="1"/>
  <c r="BK198" i="4"/>
  <c r="BI198" i="4"/>
  <c r="BH198" i="4"/>
  <c r="BG198" i="4"/>
  <c r="BF198" i="4"/>
  <c r="T198" i="4"/>
  <c r="T197" i="4" s="1"/>
  <c r="R198" i="4"/>
  <c r="R197" i="4" s="1"/>
  <c r="P198" i="4"/>
  <c r="P197" i="4" s="1"/>
  <c r="J198" i="4"/>
  <c r="BE198" i="4" s="1"/>
  <c r="BK195" i="4"/>
  <c r="BI195" i="4"/>
  <c r="BH195" i="4"/>
  <c r="BG195" i="4"/>
  <c r="BF195" i="4"/>
  <c r="T195" i="4"/>
  <c r="R195" i="4"/>
  <c r="P195" i="4"/>
  <c r="J195" i="4"/>
  <c r="BE195" i="4" s="1"/>
  <c r="BK194" i="4"/>
  <c r="BI194" i="4"/>
  <c r="BH194" i="4"/>
  <c r="BG194" i="4"/>
  <c r="BF194" i="4"/>
  <c r="BE194" i="4"/>
  <c r="T194" i="4"/>
  <c r="R194" i="4"/>
  <c r="P194" i="4"/>
  <c r="J194" i="4"/>
  <c r="BK192" i="4"/>
  <c r="BI192" i="4"/>
  <c r="BH192" i="4"/>
  <c r="BG192" i="4"/>
  <c r="BF192" i="4"/>
  <c r="T192" i="4"/>
  <c r="R192" i="4"/>
  <c r="P192" i="4"/>
  <c r="J192" i="4"/>
  <c r="BE192" i="4" s="1"/>
  <c r="BK191" i="4"/>
  <c r="BI191" i="4"/>
  <c r="BH191" i="4"/>
  <c r="BG191" i="4"/>
  <c r="BF191" i="4"/>
  <c r="T191" i="4"/>
  <c r="R191" i="4"/>
  <c r="P191" i="4"/>
  <c r="J191" i="4"/>
  <c r="BE191" i="4" s="1"/>
  <c r="BK190" i="4"/>
  <c r="BK181" i="4" s="1"/>
  <c r="J181" i="4" s="1"/>
  <c r="J105" i="4" s="1"/>
  <c r="BI190" i="4"/>
  <c r="BH190" i="4"/>
  <c r="BG190" i="4"/>
  <c r="BF190" i="4"/>
  <c r="T190" i="4"/>
  <c r="R190" i="4"/>
  <c r="P190" i="4"/>
  <c r="J190" i="4"/>
  <c r="BE190" i="4" s="1"/>
  <c r="BK188" i="4"/>
  <c r="BI188" i="4"/>
  <c r="BH188" i="4"/>
  <c r="BG188" i="4"/>
  <c r="BF188" i="4"/>
  <c r="BE188" i="4"/>
  <c r="T188" i="4"/>
  <c r="R188" i="4"/>
  <c r="P188" i="4"/>
  <c r="J188" i="4"/>
  <c r="BK186" i="4"/>
  <c r="BI186" i="4"/>
  <c r="BH186" i="4"/>
  <c r="BG186" i="4"/>
  <c r="BF186" i="4"/>
  <c r="BE186" i="4"/>
  <c r="T186" i="4"/>
  <c r="T181" i="4" s="1"/>
  <c r="R186" i="4"/>
  <c r="P186" i="4"/>
  <c r="J186" i="4"/>
  <c r="BK183" i="4"/>
  <c r="BI183" i="4"/>
  <c r="BH183" i="4"/>
  <c r="BG183" i="4"/>
  <c r="BF183" i="4"/>
  <c r="T183" i="4"/>
  <c r="R183" i="4"/>
  <c r="P183" i="4"/>
  <c r="J183" i="4"/>
  <c r="BE183" i="4" s="1"/>
  <c r="BK182" i="4"/>
  <c r="BI182" i="4"/>
  <c r="BH182" i="4"/>
  <c r="BG182" i="4"/>
  <c r="BF182" i="4"/>
  <c r="T182" i="4"/>
  <c r="R182" i="4"/>
  <c r="R181" i="4" s="1"/>
  <c r="P182" i="4"/>
  <c r="P181" i="4" s="1"/>
  <c r="J182" i="4"/>
  <c r="BE182" i="4" s="1"/>
  <c r="BK180" i="4"/>
  <c r="BI180" i="4"/>
  <c r="BH180" i="4"/>
  <c r="BG180" i="4"/>
  <c r="BF180" i="4"/>
  <c r="T180" i="4"/>
  <c r="R180" i="4"/>
  <c r="P180" i="4"/>
  <c r="J180" i="4"/>
  <c r="BE180" i="4" s="1"/>
  <c r="BK179" i="4"/>
  <c r="BI179" i="4"/>
  <c r="BH179" i="4"/>
  <c r="BG179" i="4"/>
  <c r="BF179" i="4"/>
  <c r="T179" i="4"/>
  <c r="R179" i="4"/>
  <c r="P179" i="4"/>
  <c r="J179" i="4"/>
  <c r="BE179" i="4" s="1"/>
  <c r="BK176" i="4"/>
  <c r="BI176" i="4"/>
  <c r="BH176" i="4"/>
  <c r="BG176" i="4"/>
  <c r="BF176" i="4"/>
  <c r="BE176" i="4"/>
  <c r="T176" i="4"/>
  <c r="R176" i="4"/>
  <c r="P176" i="4"/>
  <c r="J176" i="4"/>
  <c r="BK174" i="4"/>
  <c r="BI174" i="4"/>
  <c r="BH174" i="4"/>
  <c r="BG174" i="4"/>
  <c r="BF174" i="4"/>
  <c r="T174" i="4"/>
  <c r="R174" i="4"/>
  <c r="P174" i="4"/>
  <c r="J174" i="4"/>
  <c r="BE174" i="4" s="1"/>
  <c r="BK172" i="4"/>
  <c r="BI172" i="4"/>
  <c r="BH172" i="4"/>
  <c r="BG172" i="4"/>
  <c r="BF172" i="4"/>
  <c r="T172" i="4"/>
  <c r="R172" i="4"/>
  <c r="P172" i="4"/>
  <c r="J172" i="4"/>
  <c r="BE172" i="4" s="1"/>
  <c r="BK169" i="4"/>
  <c r="BI169" i="4"/>
  <c r="BH169" i="4"/>
  <c r="BG169" i="4"/>
  <c r="BF169" i="4"/>
  <c r="T169" i="4"/>
  <c r="R169" i="4"/>
  <c r="P169" i="4"/>
  <c r="J169" i="4"/>
  <c r="BE169" i="4" s="1"/>
  <c r="BK167" i="4"/>
  <c r="BI167" i="4"/>
  <c r="BH167" i="4"/>
  <c r="BG167" i="4"/>
  <c r="BF167" i="4"/>
  <c r="BE167" i="4"/>
  <c r="T167" i="4"/>
  <c r="R167" i="4"/>
  <c r="P167" i="4"/>
  <c r="J167" i="4"/>
  <c r="BK165" i="4"/>
  <c r="BI165" i="4"/>
  <c r="BH165" i="4"/>
  <c r="BG165" i="4"/>
  <c r="BF165" i="4"/>
  <c r="BE165" i="4"/>
  <c r="T165" i="4"/>
  <c r="R165" i="4"/>
  <c r="P165" i="4"/>
  <c r="J165" i="4"/>
  <c r="BK164" i="4"/>
  <c r="BI164" i="4"/>
  <c r="BH164" i="4"/>
  <c r="BG164" i="4"/>
  <c r="BF164" i="4"/>
  <c r="T164" i="4"/>
  <c r="R164" i="4"/>
  <c r="P164" i="4"/>
  <c r="J164" i="4"/>
  <c r="BE164" i="4" s="1"/>
  <c r="BK163" i="4"/>
  <c r="BI163" i="4"/>
  <c r="BH163" i="4"/>
  <c r="BG163" i="4"/>
  <c r="BF163" i="4"/>
  <c r="T163" i="4"/>
  <c r="R163" i="4"/>
  <c r="P163" i="4"/>
  <c r="J163" i="4"/>
  <c r="BE163" i="4" s="1"/>
  <c r="BK161" i="4"/>
  <c r="BI161" i="4"/>
  <c r="BH161" i="4"/>
  <c r="BG161" i="4"/>
  <c r="BF161" i="4"/>
  <c r="T161" i="4"/>
  <c r="R161" i="4"/>
  <c r="P161" i="4"/>
  <c r="J161" i="4"/>
  <c r="BE161" i="4" s="1"/>
  <c r="BK158" i="4"/>
  <c r="BK156" i="4" s="1"/>
  <c r="J156" i="4" s="1"/>
  <c r="J104" i="4" s="1"/>
  <c r="BI158" i="4"/>
  <c r="BH158" i="4"/>
  <c r="BG158" i="4"/>
  <c r="BF158" i="4"/>
  <c r="BE158" i="4"/>
  <c r="T158" i="4"/>
  <c r="R158" i="4"/>
  <c r="P158" i="4"/>
  <c r="J158" i="4"/>
  <c r="BK157" i="4"/>
  <c r="BI157" i="4"/>
  <c r="BH157" i="4"/>
  <c r="BG157" i="4"/>
  <c r="BF157" i="4"/>
  <c r="T157" i="4"/>
  <c r="R157" i="4"/>
  <c r="R156" i="4" s="1"/>
  <c r="P157" i="4"/>
  <c r="P156" i="4" s="1"/>
  <c r="J157" i="4"/>
  <c r="BE157" i="4" s="1"/>
  <c r="T156" i="4"/>
  <c r="T152" i="4" s="1"/>
  <c r="BK155" i="4"/>
  <c r="BI155" i="4"/>
  <c r="BH155" i="4"/>
  <c r="BG155" i="4"/>
  <c r="BF155" i="4"/>
  <c r="T155" i="4"/>
  <c r="R155" i="4"/>
  <c r="P155" i="4"/>
  <c r="J155" i="4"/>
  <c r="BE155" i="4" s="1"/>
  <c r="BK154" i="4"/>
  <c r="BI154" i="4"/>
  <c r="BH154" i="4"/>
  <c r="BG154" i="4"/>
  <c r="BF154" i="4"/>
  <c r="T154" i="4"/>
  <c r="R154" i="4"/>
  <c r="R153" i="4" s="1"/>
  <c r="R152" i="4" s="1"/>
  <c r="P154" i="4"/>
  <c r="P153" i="4" s="1"/>
  <c r="P152" i="4" s="1"/>
  <c r="J154" i="4"/>
  <c r="BE154" i="4" s="1"/>
  <c r="BK153" i="4"/>
  <c r="T153" i="4"/>
  <c r="BK151" i="4"/>
  <c r="BK150" i="4" s="1"/>
  <c r="J150" i="4" s="1"/>
  <c r="J101" i="4" s="1"/>
  <c r="BI151" i="4"/>
  <c r="BH151" i="4"/>
  <c r="BG151" i="4"/>
  <c r="BF151" i="4"/>
  <c r="BE151" i="4"/>
  <c r="T151" i="4"/>
  <c r="T150" i="4" s="1"/>
  <c r="R151" i="4"/>
  <c r="P151" i="4"/>
  <c r="J151" i="4"/>
  <c r="R150" i="4"/>
  <c r="P150" i="4"/>
  <c r="BK149" i="4"/>
  <c r="BI149" i="4"/>
  <c r="BH149" i="4"/>
  <c r="BG149" i="4"/>
  <c r="BF149" i="4"/>
  <c r="T149" i="4"/>
  <c r="R149" i="4"/>
  <c r="P149" i="4"/>
  <c r="J149" i="4"/>
  <c r="BE149" i="4" s="1"/>
  <c r="BK147" i="4"/>
  <c r="BI147" i="4"/>
  <c r="BH147" i="4"/>
  <c r="BG147" i="4"/>
  <c r="BF147" i="4"/>
  <c r="T147" i="4"/>
  <c r="R147" i="4"/>
  <c r="P147" i="4"/>
  <c r="J147" i="4"/>
  <c r="BE147" i="4" s="1"/>
  <c r="BK146" i="4"/>
  <c r="BI146" i="4"/>
  <c r="BH146" i="4"/>
  <c r="BG146" i="4"/>
  <c r="BF146" i="4"/>
  <c r="T146" i="4"/>
  <c r="R146" i="4"/>
  <c r="P146" i="4"/>
  <c r="J146" i="4"/>
  <c r="BE146" i="4" s="1"/>
  <c r="BK144" i="4"/>
  <c r="BI144" i="4"/>
  <c r="BH144" i="4"/>
  <c r="BG144" i="4"/>
  <c r="BF144" i="4"/>
  <c r="T144" i="4"/>
  <c r="R144" i="4"/>
  <c r="P144" i="4"/>
  <c r="P142" i="4" s="1"/>
  <c r="J144" i="4"/>
  <c r="BE144" i="4" s="1"/>
  <c r="BK143" i="4"/>
  <c r="BI143" i="4"/>
  <c r="BH143" i="4"/>
  <c r="BG143" i="4"/>
  <c r="BF143" i="4"/>
  <c r="BE143" i="4"/>
  <c r="T143" i="4"/>
  <c r="T142" i="4" s="1"/>
  <c r="R143" i="4"/>
  <c r="R142" i="4" s="1"/>
  <c r="P143" i="4"/>
  <c r="J143" i="4"/>
  <c r="BK140" i="4"/>
  <c r="BK139" i="4" s="1"/>
  <c r="J139" i="4" s="1"/>
  <c r="J99" i="4" s="1"/>
  <c r="BI140" i="4"/>
  <c r="BH140" i="4"/>
  <c r="BG140" i="4"/>
  <c r="BF140" i="4"/>
  <c r="T140" i="4"/>
  <c r="T139" i="4" s="1"/>
  <c r="R140" i="4"/>
  <c r="R139" i="4" s="1"/>
  <c r="P140" i="4"/>
  <c r="P139" i="4" s="1"/>
  <c r="J140" i="4"/>
  <c r="BE140" i="4" s="1"/>
  <c r="BK137" i="4"/>
  <c r="BI137" i="4"/>
  <c r="F37" i="4" s="1"/>
  <c r="BH137" i="4"/>
  <c r="BG137" i="4"/>
  <c r="BF137" i="4"/>
  <c r="T137" i="4"/>
  <c r="R137" i="4"/>
  <c r="P137" i="4"/>
  <c r="J137" i="4"/>
  <c r="BE137" i="4" s="1"/>
  <c r="BK134" i="4"/>
  <c r="BI134" i="4"/>
  <c r="BH134" i="4"/>
  <c r="BG134" i="4"/>
  <c r="BF134" i="4"/>
  <c r="BE134" i="4"/>
  <c r="T134" i="4"/>
  <c r="T130" i="4" s="1"/>
  <c r="R134" i="4"/>
  <c r="R130" i="4" s="1"/>
  <c r="P134" i="4"/>
  <c r="J134" i="4"/>
  <c r="BK131" i="4"/>
  <c r="BI131" i="4"/>
  <c r="BH131" i="4"/>
  <c r="BG131" i="4"/>
  <c r="BF131" i="4"/>
  <c r="J34" i="4" s="1"/>
  <c r="BE131" i="4"/>
  <c r="T131" i="4"/>
  <c r="R131" i="4"/>
  <c r="P131" i="4"/>
  <c r="J131" i="4"/>
  <c r="P130" i="4"/>
  <c r="F125" i="4"/>
  <c r="J124" i="4"/>
  <c r="F124" i="4"/>
  <c r="J122" i="4"/>
  <c r="F122" i="4"/>
  <c r="E120" i="4"/>
  <c r="F92" i="4"/>
  <c r="F91" i="4"/>
  <c r="J89" i="4"/>
  <c r="F89" i="4"/>
  <c r="E87" i="4"/>
  <c r="E85" i="4"/>
  <c r="J37" i="4"/>
  <c r="J36" i="4"/>
  <c r="J35" i="4"/>
  <c r="J24" i="4"/>
  <c r="E24" i="4"/>
  <c r="J92" i="4" s="1"/>
  <c r="J23" i="4"/>
  <c r="J21" i="4"/>
  <c r="E21" i="4"/>
  <c r="J91" i="4" s="1"/>
  <c r="J20" i="4"/>
  <c r="J12" i="4"/>
  <c r="E7" i="4"/>
  <c r="E118" i="4" s="1"/>
  <c r="W33" i="3"/>
  <c r="AM90" i="3"/>
  <c r="AM89" i="3"/>
  <c r="L89" i="3"/>
  <c r="AM87" i="3"/>
  <c r="L87" i="3"/>
  <c r="L85" i="3"/>
  <c r="J87" i="9" l="1"/>
  <c r="J89" i="9"/>
  <c r="F34" i="9"/>
  <c r="F35" i="9"/>
  <c r="F33" i="9"/>
  <c r="J90" i="9"/>
  <c r="F34" i="5"/>
  <c r="F35" i="5"/>
  <c r="F36" i="5"/>
  <c r="J34" i="5"/>
  <c r="BK121" i="5"/>
  <c r="BK142" i="4"/>
  <c r="J142" i="4" s="1"/>
  <c r="J100" i="4" s="1"/>
  <c r="BK130" i="4"/>
  <c r="BK152" i="4"/>
  <c r="J152" i="4" s="1"/>
  <c r="J102" i="4" s="1"/>
  <c r="F34" i="4"/>
  <c r="F35" i="4"/>
  <c r="F36" i="4"/>
  <c r="BK213" i="4"/>
  <c r="J213" i="4" s="1"/>
  <c r="J107" i="4" s="1"/>
  <c r="BK197" i="4"/>
  <c r="J197" i="4" s="1"/>
  <c r="J106" i="4" s="1"/>
  <c r="F33" i="5"/>
  <c r="J33" i="5"/>
  <c r="R119" i="5"/>
  <c r="T119" i="5"/>
  <c r="BK120" i="5"/>
  <c r="J121" i="5"/>
  <c r="J98" i="5" s="1"/>
  <c r="E109" i="5"/>
  <c r="J92" i="5"/>
  <c r="J113" i="5"/>
  <c r="R213" i="4"/>
  <c r="T213" i="4"/>
  <c r="P129" i="4"/>
  <c r="P128" i="4" s="1"/>
  <c r="J33" i="4"/>
  <c r="R129" i="4"/>
  <c r="J130" i="4"/>
  <c r="J98" i="4" s="1"/>
  <c r="BK129" i="4"/>
  <c r="T129" i="4"/>
  <c r="T128" i="4" s="1"/>
  <c r="J125" i="4"/>
  <c r="J153" i="4"/>
  <c r="J103" i="4" s="1"/>
  <c r="F33" i="4"/>
  <c r="W31" i="3"/>
  <c r="W32" i="3"/>
  <c r="P109" i="9" l="1"/>
  <c r="T109" i="9"/>
  <c r="R109" i="9"/>
  <c r="J120" i="5"/>
  <c r="J97" i="5" s="1"/>
  <c r="BK119" i="5"/>
  <c r="J119" i="5" s="1"/>
  <c r="J129" i="4"/>
  <c r="J97" i="4" s="1"/>
  <c r="BK128" i="4"/>
  <c r="J128" i="4" s="1"/>
  <c r="R128" i="4"/>
  <c r="J28" i="9" l="1"/>
  <c r="J37" i="9" s="1"/>
  <c r="J30" i="5"/>
  <c r="J96" i="5"/>
  <c r="J96" i="4"/>
  <c r="J30" i="4"/>
  <c r="J39" i="4" s="1"/>
  <c r="J39" i="5" l="1"/>
  <c r="AG96" i="3"/>
  <c r="AG94" i="3" s="1"/>
  <c r="W29" i="3" s="1"/>
  <c r="AK29" i="3" s="1"/>
  <c r="J35" i="2" l="1"/>
  <c r="J34" i="2"/>
  <c r="AY95" i="1" s="1"/>
  <c r="J33" i="2"/>
  <c r="AX95" i="1" s="1"/>
  <c r="BI191" i="2"/>
  <c r="BH191" i="2"/>
  <c r="BG191" i="2"/>
  <c r="BF191" i="2"/>
  <c r="T191" i="2"/>
  <c r="T190" i="2" s="1"/>
  <c r="R191" i="2"/>
  <c r="R190" i="2" s="1"/>
  <c r="P191" i="2"/>
  <c r="P190" i="2" s="1"/>
  <c r="BI187" i="2"/>
  <c r="BH187" i="2"/>
  <c r="BG187" i="2"/>
  <c r="BF187" i="2"/>
  <c r="T187" i="2"/>
  <c r="T186" i="2" s="1"/>
  <c r="R187" i="2"/>
  <c r="R186" i="2" s="1"/>
  <c r="P187" i="2"/>
  <c r="P186" i="2" s="1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T142" i="2" s="1"/>
  <c r="R143" i="2"/>
  <c r="R142" i="2" s="1"/>
  <c r="P143" i="2"/>
  <c r="P142" i="2"/>
  <c r="BI140" i="2"/>
  <c r="BH140" i="2"/>
  <c r="BG140" i="2"/>
  <c r="BF140" i="2"/>
  <c r="T140" i="2"/>
  <c r="T139" i="2" s="1"/>
  <c r="R140" i="2"/>
  <c r="R139" i="2" s="1"/>
  <c r="P140" i="2"/>
  <c r="P139" i="2" s="1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 s="1"/>
  <c r="P129" i="2"/>
  <c r="P128" i="2"/>
  <c r="BI126" i="2"/>
  <c r="BH126" i="2"/>
  <c r="BG126" i="2"/>
  <c r="BF126" i="2"/>
  <c r="T126" i="2"/>
  <c r="T125" i="2" s="1"/>
  <c r="R126" i="2"/>
  <c r="R125" i="2" s="1"/>
  <c r="P126" i="2"/>
  <c r="P125" i="2" s="1"/>
  <c r="F120" i="2"/>
  <c r="F119" i="2"/>
  <c r="F117" i="2"/>
  <c r="E115" i="2"/>
  <c r="F90" i="2"/>
  <c r="F89" i="2"/>
  <c r="F87" i="2"/>
  <c r="E85" i="2"/>
  <c r="J22" i="2"/>
  <c r="E22" i="2"/>
  <c r="J120" i="2" s="1"/>
  <c r="J21" i="2"/>
  <c r="J19" i="2"/>
  <c r="E19" i="2"/>
  <c r="J119" i="2" s="1"/>
  <c r="J18" i="2"/>
  <c r="J10" i="2"/>
  <c r="J87" i="2"/>
  <c r="L90" i="1"/>
  <c r="AM90" i="1"/>
  <c r="AM89" i="1"/>
  <c r="L89" i="1"/>
  <c r="AM87" i="1"/>
  <c r="L87" i="1"/>
  <c r="L85" i="1"/>
  <c r="L84" i="1"/>
  <c r="J167" i="2"/>
  <c r="J133" i="2"/>
  <c r="BK187" i="2"/>
  <c r="J155" i="2"/>
  <c r="J149" i="2"/>
  <c r="BK155" i="2"/>
  <c r="BK138" i="2"/>
  <c r="J147" i="2"/>
  <c r="J164" i="2"/>
  <c r="BK151" i="2"/>
  <c r="J143" i="2"/>
  <c r="BK164" i="2"/>
  <c r="BK136" i="2"/>
  <c r="BK173" i="2"/>
  <c r="J132" i="2"/>
  <c r="BK158" i="2"/>
  <c r="BK162" i="2"/>
  <c r="BK170" i="2"/>
  <c r="BK178" i="2"/>
  <c r="BK169" i="2"/>
  <c r="J179" i="2"/>
  <c r="J135" i="2"/>
  <c r="J178" i="2"/>
  <c r="BK167" i="2"/>
  <c r="BK147" i="2"/>
  <c r="J166" i="2"/>
  <c r="J181" i="2"/>
  <c r="BK140" i="2"/>
  <c r="BK133" i="2"/>
  <c r="J129" i="2"/>
  <c r="BK183" i="2"/>
  <c r="J158" i="2"/>
  <c r="BK153" i="2"/>
  <c r="J183" i="2"/>
  <c r="BK150" i="2"/>
  <c r="BK145" i="2"/>
  <c r="J145" i="2"/>
  <c r="BK143" i="2"/>
  <c r="BK179" i="2"/>
  <c r="J177" i="2"/>
  <c r="J173" i="2"/>
  <c r="BK191" i="2"/>
  <c r="AS94" i="1"/>
  <c r="J140" i="2"/>
  <c r="BK175" i="2"/>
  <c r="BK165" i="2"/>
  <c r="J170" i="2"/>
  <c r="J191" i="2"/>
  <c r="J187" i="2"/>
  <c r="J165" i="2"/>
  <c r="BK181" i="2"/>
  <c r="J169" i="2"/>
  <c r="J162" i="2"/>
  <c r="BK149" i="2"/>
  <c r="J151" i="2"/>
  <c r="J153" i="2"/>
  <c r="J126" i="2"/>
  <c r="J136" i="2"/>
  <c r="BK135" i="2"/>
  <c r="J175" i="2"/>
  <c r="BK160" i="2"/>
  <c r="BK129" i="2"/>
  <c r="BK177" i="2"/>
  <c r="BK126" i="2"/>
  <c r="J138" i="2"/>
  <c r="J160" i="2"/>
  <c r="J150" i="2"/>
  <c r="BK166" i="2"/>
  <c r="BK132" i="2"/>
  <c r="AK26" i="3" l="1"/>
  <c r="AK35" i="3" s="1"/>
  <c r="R131" i="2"/>
  <c r="R124" i="2" s="1"/>
  <c r="T144" i="2"/>
  <c r="T131" i="2"/>
  <c r="T124" i="2" s="1"/>
  <c r="R144" i="2"/>
  <c r="R168" i="2"/>
  <c r="R141" i="2" s="1"/>
  <c r="P131" i="2"/>
  <c r="P124" i="2" s="1"/>
  <c r="P144" i="2"/>
  <c r="P168" i="2"/>
  <c r="P141" i="2" s="1"/>
  <c r="BK131" i="2"/>
  <c r="J131" i="2" s="1"/>
  <c r="J98" i="2" s="1"/>
  <c r="BK144" i="2"/>
  <c r="J144" i="2" s="1"/>
  <c r="J102" i="2" s="1"/>
  <c r="BK168" i="2"/>
  <c r="J168" i="2" s="1"/>
  <c r="J103" i="2" s="1"/>
  <c r="T168" i="2"/>
  <c r="BK125" i="2"/>
  <c r="J125" i="2" s="1"/>
  <c r="J96" i="2" s="1"/>
  <c r="BK139" i="2"/>
  <c r="J139" i="2"/>
  <c r="J99" i="2" s="1"/>
  <c r="BK142" i="2"/>
  <c r="BK128" i="2"/>
  <c r="J128" i="2"/>
  <c r="J97" i="2" s="1"/>
  <c r="BK186" i="2"/>
  <c r="J186" i="2"/>
  <c r="J104" i="2"/>
  <c r="BK190" i="2"/>
  <c r="J190" i="2" s="1"/>
  <c r="J105" i="2" s="1"/>
  <c r="BE145" i="2"/>
  <c r="J89" i="2"/>
  <c r="BE162" i="2"/>
  <c r="J117" i="2"/>
  <c r="BE150" i="2"/>
  <c r="BE129" i="2"/>
  <c r="BE191" i="2"/>
  <c r="BE136" i="2"/>
  <c r="BE155" i="2"/>
  <c r="BE132" i="2"/>
  <c r="BE164" i="2"/>
  <c r="BE166" i="2"/>
  <c r="BE170" i="2"/>
  <c r="J90" i="2"/>
  <c r="BE126" i="2"/>
  <c r="BE140" i="2"/>
  <c r="BE187" i="2"/>
  <c r="BE153" i="2"/>
  <c r="BE169" i="2"/>
  <c r="BE173" i="2"/>
  <c r="BE143" i="2"/>
  <c r="BE135" i="2"/>
  <c r="BE138" i="2"/>
  <c r="BE160" i="2"/>
  <c r="BE165" i="2"/>
  <c r="BE177" i="2"/>
  <c r="BE178" i="2"/>
  <c r="BE149" i="2"/>
  <c r="BE151" i="2"/>
  <c r="BE158" i="2"/>
  <c r="BE181" i="2"/>
  <c r="BE183" i="2"/>
  <c r="BE133" i="2"/>
  <c r="BE147" i="2"/>
  <c r="BE167" i="2"/>
  <c r="BE175" i="2"/>
  <c r="BE179" i="2"/>
  <c r="J32" i="2"/>
  <c r="AW95" i="1" s="1"/>
  <c r="F34" i="2"/>
  <c r="BC95" i="1" s="1"/>
  <c r="BC94" i="1" s="1"/>
  <c r="W32" i="1" s="1"/>
  <c r="F32" i="2"/>
  <c r="BA95" i="1" s="1"/>
  <c r="BA94" i="1" s="1"/>
  <c r="AW94" i="1" s="1"/>
  <c r="AK30" i="1" s="1"/>
  <c r="F35" i="2"/>
  <c r="BD95" i="1" s="1"/>
  <c r="BD94" i="1" s="1"/>
  <c r="W33" i="1" s="1"/>
  <c r="F33" i="2"/>
  <c r="BB95" i="1" s="1"/>
  <c r="BB94" i="1" s="1"/>
  <c r="W31" i="1" s="1"/>
  <c r="T141" i="2" l="1"/>
  <c r="T123" i="2" s="1"/>
  <c r="P123" i="2"/>
  <c r="AU95" i="1" s="1"/>
  <c r="AU94" i="1" s="1"/>
  <c r="R123" i="2"/>
  <c r="BK141" i="2"/>
  <c r="J141" i="2" s="1"/>
  <c r="J100" i="2" s="1"/>
  <c r="J142" i="2"/>
  <c r="J101" i="2"/>
  <c r="BK124" i="2"/>
  <c r="J124" i="2" s="1"/>
  <c r="J95" i="2" s="1"/>
  <c r="J31" i="2"/>
  <c r="AV95" i="1" s="1"/>
  <c r="AT95" i="1" s="1"/>
  <c r="W30" i="1"/>
  <c r="AY94" i="1"/>
  <c r="AX94" i="1"/>
  <c r="F31" i="2"/>
  <c r="AZ95" i="1" s="1"/>
  <c r="AZ94" i="1" s="1"/>
  <c r="AV94" i="1" s="1"/>
  <c r="AK29" i="1" s="1"/>
  <c r="BK123" i="2" l="1"/>
  <c r="J123" i="2" s="1"/>
  <c r="J94" i="2" s="1"/>
  <c r="W29" i="1"/>
  <c r="AT94" i="1"/>
  <c r="J28" i="2" l="1"/>
  <c r="AG95" i="1" s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<sst xmlns="http://schemas.openxmlformats.org/spreadsheetml/2006/main" count="2575" uniqueCount="461">
  <si>
    <t>Export Komplet</t>
  </si>
  <si>
    <t/>
  </si>
  <si>
    <t>2.0</t>
  </si>
  <si>
    <t>False</t>
  </si>
  <si>
    <t>{660e1c2a-62da-4655-8754-7cc5c82acea9}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</si>
  <si>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</si>
  <si>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</si>
  <si>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</si>
  <si>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</si>
  <si>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</si>
  <si>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</si>
  <si>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</si>
  <si>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</si>
  <si>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REV22-036</t>
  </si>
  <si>
    <t>Zakázka:</t>
  </si>
  <si>
    <t>Rekonstrukce podlahy jazykové učebny v objektu ZŠ Lískovec, K Sedlištím 320, F-M</t>
  </si>
  <si>
    <t>KSO:</t>
  </si>
  <si>
    <t>CC-CZ:</t>
  </si>
  <si>
    <t>Místo:</t>
  </si>
  <si>
    <t xml:space="preserve"> </t>
  </si>
  <si>
    <t>Datum:</t>
  </si>
  <si>
    <t>19. 4. 2022</t>
  </si>
  <si>
    <t>Zadavatel:</t>
  </si>
  <si>
    <t>IČ:</t>
  </si>
  <si>
    <t>68157801</t>
  </si>
  <si>
    <t>ZŠ a MŠ F-M, Lískovec, K Sedlištím 320, F-M</t>
  </si>
  <si>
    <t>DIČ:</t>
  </si>
  <si>
    <t>Zhotovitel:</t>
  </si>
  <si>
    <t>25374478</t>
  </si>
  <si>
    <t>R.E.V.I.S. s.r.o., 28. října 1639, Frýdek-Místek</t>
  </si>
  <si>
    <t>CZ25374478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</si>
  <si>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</si>
  <si>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</si>
  <si>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</si>
  <si>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</si>
  <si>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</si>
  <si>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</si>
  <si>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</si>
  <si>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</si>
  <si>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</si>
  <si>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</si>
  <si>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</si>
  <si>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</si>
  <si>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</si>
  <si>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</si>
  <si>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</si>
  <si>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</si>
  <si>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</si>
  <si>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</si>
  <si>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</si>
  <si>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</si>
  <si>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</si>
  <si>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</si>
  <si>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</si>
  <si>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</si>
  <si>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</si>
  <si>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</si>
  <si>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</si>
  <si>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</si>
  <si>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</si>
  <si>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</si>
  <si>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</si>
  <si>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</si>
  <si>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</si>
  <si>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</si>
  <si>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</si>
  <si>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</si>
  <si>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</si>
  <si>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</si>
  <si>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</si>
  <si>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</si>
  <si>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</si>
  <si>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</si>
  <si>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</si>
  <si>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</si>
  <si>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</si>
  <si>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</si>
  <si>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</si>
  <si>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</si>
  <si>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</si>
  <si>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</si>
  <si>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</si>
  <si>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</si>
  <si>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</si>
  <si>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</si>
  <si>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</si>
  <si>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</si>
  <si>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</si>
  <si>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</si>
  <si>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</si>
  <si>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</si>
  <si>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</si>
  <si>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</si>
  <si>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</si>
  <si>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</si>
  <si>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</si>
  <si>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</si>
  <si>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</si>
  <si>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</si>
  <si>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</si>
  <si>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</si>
  <si>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</si>
  <si>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</si>
  <si>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</si>
  <si>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</si>
  <si>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</si>
  <si>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</si>
  <si>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</si>
  <si>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</si>
  <si>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</si>
  <si>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</si>
  <si>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</si>
  <si>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</si>
  <si>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</si>
  <si>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</si>
  <si>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</si>
  <si>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</si>
  <si>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</si>
  <si>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</si>
  <si>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632451103</t>
  </si>
  <si>
    <t>Cementový samonivelační potěr ze suchých směsí tl přes 5 do 10 mm</t>
  </si>
  <si>
    <t>m2</t>
  </si>
  <si>
    <t>4</t>
  </si>
  <si>
    <t>-518995183</t>
  </si>
  <si>
    <t>VV</t>
  </si>
  <si>
    <t>35,0</t>
  </si>
  <si>
    <t>9</t>
  </si>
  <si>
    <t>Ostatní konstrukce a práce, bourání</t>
  </si>
  <si>
    <t>952901111</t>
  </si>
  <si>
    <t>Vyčištění budov bytové a občanské výstavby při výšce podlaží do 4 m (hrubý úklid)</t>
  </si>
  <si>
    <t>1304499071</t>
  </si>
  <si>
    <t>997</t>
  </si>
  <si>
    <t>Přesun sutě</t>
  </si>
  <si>
    <t>3</t>
  </si>
  <si>
    <t>997013212</t>
  </si>
  <si>
    <t>Vnitrostaveništní doprava suti a vybouraných hmot pro budovy v přes 6 do 9 m ručně</t>
  </si>
  <si>
    <t>t</t>
  </si>
  <si>
    <t>-342230564</t>
  </si>
  <si>
    <t>997013219</t>
  </si>
  <si>
    <t>Příplatek k vnitrostaveništní dopravě suti a vybouraných hmot za zvětšenou dopravu suti ZKD 10 m</t>
  </si>
  <si>
    <t>1246949381</t>
  </si>
  <si>
    <t>0,14*4 'Přepočtené koeficientem množství</t>
  </si>
  <si>
    <t>5</t>
  </si>
  <si>
    <t>997013501</t>
  </si>
  <si>
    <t>Odvoz suti a vybouraných hmot na skládku nebo meziskládku do 1 km se složením</t>
  </si>
  <si>
    <t>1911257305</t>
  </si>
  <si>
    <t>997013509</t>
  </si>
  <si>
    <t>Příplatek k odvozu suti a vybouraných hmot na skládku ZKD 1 km přes 1 km</t>
  </si>
  <si>
    <t>278173474</t>
  </si>
  <si>
    <t>0,14*7 'Přepočtené koeficientem množství</t>
  </si>
  <si>
    <t>7</t>
  </si>
  <si>
    <t>997013813</t>
  </si>
  <si>
    <t>Poplatek za uložení na skládce (skládkovné) stavebního odpadu z plastických hmot kód odpadu 17 02 03</t>
  </si>
  <si>
    <t>-1769746727</t>
  </si>
  <si>
    <t>998</t>
  </si>
  <si>
    <t>Přesun hmot</t>
  </si>
  <si>
    <t>8</t>
  </si>
  <si>
    <t>998018002</t>
  </si>
  <si>
    <t>Přesun hmot ruční pro budovy v přes 6 do 12 m</t>
  </si>
  <si>
    <t>687207859</t>
  </si>
  <si>
    <t>PSV</t>
  </si>
  <si>
    <t>Práce a dodávky PSV</t>
  </si>
  <si>
    <t>766</t>
  </si>
  <si>
    <t>Konstrukce truhlářské</t>
  </si>
  <si>
    <t>766691914</t>
  </si>
  <si>
    <t>Vyvěšení nebo zavěšení dřevěných křídel dveří pl do 2 m2</t>
  </si>
  <si>
    <t>kus</t>
  </si>
  <si>
    <t>16</t>
  </si>
  <si>
    <t>358975941</t>
  </si>
  <si>
    <t>776</t>
  </si>
  <si>
    <t>Podlahy povlakové</t>
  </si>
  <si>
    <t>10</t>
  </si>
  <si>
    <t>776111116</t>
  </si>
  <si>
    <t>Odstranění zbytků lepidla z podkladu povlakových podlah broušením</t>
  </si>
  <si>
    <t>-1723620017</t>
  </si>
  <si>
    <t>11</t>
  </si>
  <si>
    <t>776111311</t>
  </si>
  <si>
    <t>Vysátí podkladu povlakových podlah</t>
  </si>
  <si>
    <t>-2050956508</t>
  </si>
  <si>
    <t>12</t>
  </si>
  <si>
    <t>776121112</t>
  </si>
  <si>
    <t>Vodou ředitelná penetrace savého podkladu povlakových podlah</t>
  </si>
  <si>
    <t>-943948633</t>
  </si>
  <si>
    <t>13</t>
  </si>
  <si>
    <t>776131111</t>
  </si>
  <si>
    <t>Vyztužení podkladu povlakových podlah armovacím pletivem ze skelných vláken</t>
  </si>
  <si>
    <t>1144270131</t>
  </si>
  <si>
    <t>14</t>
  </si>
  <si>
    <t>776201812</t>
  </si>
  <si>
    <t>Demontáž lepených povlakových podlah s podložkou ručně</t>
  </si>
  <si>
    <t>-1476837614</t>
  </si>
  <si>
    <t>776221111</t>
  </si>
  <si>
    <t>Lepení pásů z PVC standardním lepidlem</t>
  </si>
  <si>
    <t>148160133</t>
  </si>
  <si>
    <t>M</t>
  </si>
  <si>
    <t>28412285</t>
  </si>
  <si>
    <t>krytina podlahová heterogenní tl 2mm</t>
  </si>
  <si>
    <t>32</t>
  </si>
  <si>
    <t>-527417325</t>
  </si>
  <si>
    <t>např. Novoflor Extra tl. 2 mm, role 18 m2</t>
  </si>
  <si>
    <t>35,0*1,2</t>
  </si>
  <si>
    <t>17</t>
  </si>
  <si>
    <t>776223111</t>
  </si>
  <si>
    <t>Spoj povlakových podlahovin z PVC svařováním za tepla</t>
  </si>
  <si>
    <t>m</t>
  </si>
  <si>
    <t>-357315883</t>
  </si>
  <si>
    <t>15,6</t>
  </si>
  <si>
    <t>18</t>
  </si>
  <si>
    <t>776411111</t>
  </si>
  <si>
    <t>Montáž obvodových soklíků výšky do 80 mm</t>
  </si>
  <si>
    <t>1469549194</t>
  </si>
  <si>
    <t>23,9</t>
  </si>
  <si>
    <t>19</t>
  </si>
  <si>
    <t>61418155</t>
  </si>
  <si>
    <t>lišta soklová dřevěná š 15.0 mm, h 60.0 mm</t>
  </si>
  <si>
    <t>-916534832</t>
  </si>
  <si>
    <t>11*2,5</t>
  </si>
  <si>
    <t>20</t>
  </si>
  <si>
    <t>776421312</t>
  </si>
  <si>
    <t>Montáž přechodových šroubovaných lišt</t>
  </si>
  <si>
    <t>-386035781</t>
  </si>
  <si>
    <t>55343116</t>
  </si>
  <si>
    <t>profil přechodový Al narážecí 40mm stříbro, zlato, champagne</t>
  </si>
  <si>
    <t>1723910268</t>
  </si>
  <si>
    <t>22</t>
  </si>
  <si>
    <t>998776102</t>
  </si>
  <si>
    <t>Přesun hmot tonážní pro podlahy povlakové v objektech v přes 6 do 12 m</t>
  </si>
  <si>
    <t>-690494894</t>
  </si>
  <si>
    <t>23</t>
  </si>
  <si>
    <t>998776181</t>
  </si>
  <si>
    <t>Příplatek k přesunu hmot tonážní 776 prováděný bez použití mechanizace</t>
  </si>
  <si>
    <t>1755907280</t>
  </si>
  <si>
    <t>784</t>
  </si>
  <si>
    <t>Dokončovací práce - malby a tapety</t>
  </si>
  <si>
    <t>24</t>
  </si>
  <si>
    <t>784111001</t>
  </si>
  <si>
    <t>Oprášení (ometení ) podkladu v místnostech v do 3,80 m</t>
  </si>
  <si>
    <t>-207556</t>
  </si>
  <si>
    <t>25</t>
  </si>
  <si>
    <t>784161401</t>
  </si>
  <si>
    <t>Vyhlazení podkladu sádrovou stěrkou v místnostech v do 3,80 m</t>
  </si>
  <si>
    <t>-1625887825</t>
  </si>
  <si>
    <t>"odhadem 5% z plochy malování</t>
  </si>
  <si>
    <t>122,0*0,05</t>
  </si>
  <si>
    <t>26</t>
  </si>
  <si>
    <t>784171121</t>
  </si>
  <si>
    <t>Zakrytí vnitřních ploch konstrukcí nebo prvků v místnostech v do 3,80 m</t>
  </si>
  <si>
    <t>731587770</t>
  </si>
  <si>
    <t>80,0</t>
  </si>
  <si>
    <t>27</t>
  </si>
  <si>
    <t>58124844</t>
  </si>
  <si>
    <t>fólie pro malířské potřeby zakrývací tl 25µ 4x5m</t>
  </si>
  <si>
    <t>-2133204661</t>
  </si>
  <si>
    <t>76,1904761904762*1,05 'Přepočtené koeficientem množství</t>
  </si>
  <si>
    <t>28</t>
  </si>
  <si>
    <t>58124838</t>
  </si>
  <si>
    <t>páska maskovací krepová pro malířské potřeby š 50mm</t>
  </si>
  <si>
    <t>957699167</t>
  </si>
  <si>
    <t>29</t>
  </si>
  <si>
    <t>784181102</t>
  </si>
  <si>
    <t>Základní akrylátová jednonásobná pigmentovaná penetrace podkladu v místnostech v do 3,80 m</t>
  </si>
  <si>
    <t>838130813</t>
  </si>
  <si>
    <t>30</t>
  </si>
  <si>
    <t>784221101</t>
  </si>
  <si>
    <t>Dvojnásobné bílé malby ze směsí za sucha dobře otěruvzdorných v místnostech do 3,80 m</t>
  </si>
  <si>
    <t>-1523178369</t>
  </si>
  <si>
    <t>122,0</t>
  </si>
  <si>
    <t>31</t>
  </si>
  <si>
    <t>784221133</t>
  </si>
  <si>
    <t>Příplatek k cenám 2x maleb za sucha otěruvzdorných za provádění styku 2 barev</t>
  </si>
  <si>
    <t>-1732044570</t>
  </si>
  <si>
    <t>784221153</t>
  </si>
  <si>
    <t>Příplatek k cenám 2x maleb za sucha otěruvzdorných za barevnou malbu v odstínu středně sytém</t>
  </si>
  <si>
    <t>-1576974778</t>
  </si>
  <si>
    <t>"soklová část</t>
  </si>
  <si>
    <t>23,9*1,5</t>
  </si>
  <si>
    <t>HZS</t>
  </si>
  <si>
    <t>Hodinové zúčtovací sazby</t>
  </si>
  <si>
    <t>33</t>
  </si>
  <si>
    <t>HZS2492</t>
  </si>
  <si>
    <t>Hodinová zúčtovací sazba pomocný dělník PSV</t>
  </si>
  <si>
    <t>hod</t>
  </si>
  <si>
    <t>512</t>
  </si>
  <si>
    <t>-1343217928</t>
  </si>
  <si>
    <t>P</t>
  </si>
  <si>
    <t xml:space="preserve">Poznámka k položce:_x000D_
Stěhování vybavení učebny do prostor přilehlé chodby a zpět po provedení rekonstrukce.  </t>
  </si>
  <si>
    <t>VRN</t>
  </si>
  <si>
    <t>Vedlejší rozpočtové náklady</t>
  </si>
  <si>
    <t>34</t>
  </si>
  <si>
    <t>065002000</t>
  </si>
  <si>
    <t>Mimostaveništní doprava materiálů</t>
  </si>
  <si>
    <t>1024</t>
  </si>
  <si>
    <t>-1296112028</t>
  </si>
  <si>
    <t>O1</t>
  </si>
  <si>
    <t>Rekonstrukce učebny - podlaha</t>
  </si>
  <si>
    <t>{fbbc58ec-0977-448f-a154-0a0199740d59}</t>
  </si>
  <si>
    <t>O2</t>
  </si>
  <si>
    <t>elektroinstalační práce</t>
  </si>
  <si>
    <t>{0b532ed1-4677-4205-ab1e-09d8d57e0e92}</t>
  </si>
  <si>
    <t>Objekt:</t>
  </si>
  <si>
    <t>O1 - Rekonstrukce učebny - podlaha</t>
  </si>
  <si>
    <t xml:space="preserve">    VRN1 - Průzkumné, geodetické a projektové práce</t>
  </si>
  <si>
    <t>612315223</t>
  </si>
  <si>
    <t>Vápenná štuková omítka malých ploch přes 0,25 do 1 m2 na stěnách</t>
  </si>
  <si>
    <t>-1463495234</t>
  </si>
  <si>
    <t>"lokální úprava vnitřních omítek stěn</t>
  </si>
  <si>
    <t>631312141</t>
  </si>
  <si>
    <t>Doplnění rýh v dosavadních mazaninách betonem prostým</t>
  </si>
  <si>
    <t>m3</t>
  </si>
  <si>
    <t>168633462</t>
  </si>
  <si>
    <t>"zabetonování podlahových kanálků</t>
  </si>
  <si>
    <t>0,4</t>
  </si>
  <si>
    <t>632451105</t>
  </si>
  <si>
    <t>Cementový samonivelační potěr ze suchých směsí tl přes 10 do 15 mm</t>
  </si>
  <si>
    <t>-1663700979</t>
  </si>
  <si>
    <t>65,0</t>
  </si>
  <si>
    <t>-2145489356</t>
  </si>
  <si>
    <t>-576969318</t>
  </si>
  <si>
    <t>89220919</t>
  </si>
  <si>
    <t>0,293*4 'Přepočtené koeficientem množství</t>
  </si>
  <si>
    <t>-1972530488</t>
  </si>
  <si>
    <t>720041884</t>
  </si>
  <si>
    <t>0,293*7 'Přepočtené koeficientem množství</t>
  </si>
  <si>
    <t>997013631</t>
  </si>
  <si>
    <t>Poplatek za uložení na skládce (skládkovné) stavebního odpadu směsného kód odpadu 17 09 04</t>
  </si>
  <si>
    <t>-1350494446</t>
  </si>
  <si>
    <t>806084199</t>
  </si>
  <si>
    <t>766662811</t>
  </si>
  <si>
    <t>Demontáž dveřních prahů u dveří jednokřídlových k opětovnému použití</t>
  </si>
  <si>
    <t>580886056</t>
  </si>
  <si>
    <t>766695212</t>
  </si>
  <si>
    <t>Montáž truhlářských prahů dveří jednokřídlových š do 10 cm</t>
  </si>
  <si>
    <t>1874200633</t>
  </si>
  <si>
    <t>356763382</t>
  </si>
  <si>
    <t>776111117</t>
  </si>
  <si>
    <t>Broušení stávajícího podkladu povlakových podlah diamantovým kotoučem</t>
  </si>
  <si>
    <t>-1267427189</t>
  </si>
  <si>
    <t>"odhadem 30% plochy</t>
  </si>
  <si>
    <t>65,0*0,3</t>
  </si>
  <si>
    <t>-1477299781</t>
  </si>
  <si>
    <t>-2125796988</t>
  </si>
  <si>
    <t>-1781098269</t>
  </si>
  <si>
    <t>36380983</t>
  </si>
  <si>
    <t>-845654806</t>
  </si>
  <si>
    <t>421546760</t>
  </si>
  <si>
    <t>Novoflor Extra tl. 2 mm, role 18 m2</t>
  </si>
  <si>
    <t>4*18,0</t>
  </si>
  <si>
    <t>-1648458242</t>
  </si>
  <si>
    <t>42,5</t>
  </si>
  <si>
    <t>-1481516652</t>
  </si>
  <si>
    <t>32,0</t>
  </si>
  <si>
    <t>28411003</t>
  </si>
  <si>
    <t>lišta soklová PVC 30x30mm</t>
  </si>
  <si>
    <t>-217986554</t>
  </si>
  <si>
    <t>32*1,05 'Přepočtené koeficientem množství</t>
  </si>
  <si>
    <t>1701089136</t>
  </si>
  <si>
    <t>-423196938</t>
  </si>
  <si>
    <t>832991485</t>
  </si>
  <si>
    <t>-956554438</t>
  </si>
  <si>
    <t>110,0*0,05</t>
  </si>
  <si>
    <t>-466381652</t>
  </si>
  <si>
    <t>100,0</t>
  </si>
  <si>
    <t>-1433766799</t>
  </si>
  <si>
    <t>95,2380952380952*1,05 'Přepočtené koeficientem množství</t>
  </si>
  <si>
    <t>1331374190</t>
  </si>
  <si>
    <t>1674987715</t>
  </si>
  <si>
    <t>-1527056760</t>
  </si>
  <si>
    <t>110,0</t>
  </si>
  <si>
    <t>-2094192452</t>
  </si>
  <si>
    <t>1966819979</t>
  </si>
  <si>
    <t>25,0</t>
  </si>
  <si>
    <t>35</t>
  </si>
  <si>
    <t>HZS2131</t>
  </si>
  <si>
    <t>Hodinová zúčtovací sazba zámečník</t>
  </si>
  <si>
    <t>-1487900380</t>
  </si>
  <si>
    <t>Poznámka k položce:_x000D_
Demontáž žákovských stolů připevněných k podlaze šrouby, odřezání šroubů, zpětná montáž po provedení rekonstrukce s vyvrtáním nových kotvicích otvorů, chemické kotvení.</t>
  </si>
  <si>
    <t>36</t>
  </si>
  <si>
    <t>1000111807</t>
  </si>
  <si>
    <t>Chemické kotvení - 300 ml</t>
  </si>
  <si>
    <t>1087099315</t>
  </si>
  <si>
    <t>37</t>
  </si>
  <si>
    <t>31197003</t>
  </si>
  <si>
    <t>tyč závitová Pz M10</t>
  </si>
  <si>
    <t>-36604729</t>
  </si>
  <si>
    <t>38</t>
  </si>
  <si>
    <t>31111005</t>
  </si>
  <si>
    <t>matice přesná šestihranná Pz M10</t>
  </si>
  <si>
    <t>100 kus</t>
  </si>
  <si>
    <t>-1874350388</t>
  </si>
  <si>
    <t>39</t>
  </si>
  <si>
    <t>1000110875</t>
  </si>
  <si>
    <t>Podložka M10 pr.10,5mm</t>
  </si>
  <si>
    <t>-1295815745</t>
  </si>
  <si>
    <t>40</t>
  </si>
  <si>
    <t>11.037.862</t>
  </si>
  <si>
    <t>Kotouč 125x1x22mm řezný</t>
  </si>
  <si>
    <t>421596805</t>
  </si>
  <si>
    <t>41</t>
  </si>
  <si>
    <t>1000113150</t>
  </si>
  <si>
    <t>Vrták příklepový do betonu KLASIK velikost - 12x150x200mm (opotřebení)</t>
  </si>
  <si>
    <t>493386361</t>
  </si>
  <si>
    <t>42</t>
  </si>
  <si>
    <t>HZS2211</t>
  </si>
  <si>
    <t>Hodinová zúčtovací sazba instalatér</t>
  </si>
  <si>
    <t>-285724479</t>
  </si>
  <si>
    <t>Poznámka k položce:_x000D_
Odpojení vestavěného dřezu od odpadního připojovacího potrubí, zpětné napojení po provedení rekonstrukce.</t>
  </si>
  <si>
    <t>43</t>
  </si>
  <si>
    <t>-472834211</t>
  </si>
  <si>
    <t>Poznámka k položce:_x000D_
Stěhování vybavení učebny do prostor přilehlé chodby a zpět po provedení rekonstrukce. Odstranění podlahových kanálků a vyčištění rýh.</t>
  </si>
  <si>
    <t>44</t>
  </si>
  <si>
    <t>800558767</t>
  </si>
  <si>
    <t>VRN1</t>
  </si>
  <si>
    <t>Průzkumné, geodetické a projektové práce</t>
  </si>
  <si>
    <t>45</t>
  </si>
  <si>
    <t>013203000</t>
  </si>
  <si>
    <t>Dokumentace stavby bez rozlišení - půdorysný kótovaný nákres s vyznačením přesných pozic žákovských stolů a bodů vyvedení kabelového rozvodu z podlahové konstrukce</t>
  </si>
  <si>
    <t>soubor</t>
  </si>
  <si>
    <t>-1059755856</t>
  </si>
  <si>
    <t>O2 - elektroinstalační práce</t>
  </si>
  <si>
    <t xml:space="preserve">    741 - Elektroinstalace - silnoproud</t>
  </si>
  <si>
    <t>741</t>
  </si>
  <si>
    <t>Elektroinstalace - silnoproud</t>
  </si>
  <si>
    <t>HZS2231</t>
  </si>
  <si>
    <t>Hodinová zúčtovací sazba elektrikář</t>
  </si>
  <si>
    <t>304622041</t>
  </si>
  <si>
    <t>Poznámka k položce:_x000D_
Odpojení a demontáž stávajících rozvodů, vyčištění rýh s podl. kanálky pro vložení ochranné trubky - chráničky, přesné vyměření vyvedení trubek z podl. konstrukce, po doplnění rýh beton. směsi vtažení kabeláže CYKY 5x2,5. Montáž krabic z tvrzeného plastu k patám středových noh lavic pevným ukotvením k podlaze přes novou podl. krytinu. Zaústění ochranné trubky s kabeláži do krabic. Ukotvení ochranné nerezové trubky na středové nohy stolů, protažení kabeláže přes trubky, rozvedení a dopojení do připojovacích zásuvkových hnízd na stolech. V krabicích na podlaze provedení připojení rozvodů střídavého a stejnosměrného napětí. Dopojení kabeláže ve školním zdroji.</t>
  </si>
  <si>
    <t>34571051</t>
  </si>
  <si>
    <t>trubka elektroinstalační ohebná (chránička) D 22,9/28,5mm</t>
  </si>
  <si>
    <t>-1988923993</t>
  </si>
  <si>
    <t>28,5714285714286*1,05 'Přepočtené koeficientem množství</t>
  </si>
  <si>
    <t>AISI304</t>
  </si>
  <si>
    <t>Trubka - nerezová ocel AISI 304 - 1 m</t>
  </si>
  <si>
    <t>1175305225</t>
  </si>
  <si>
    <t>7,619*1,05 'Přepočtené koeficientem množství</t>
  </si>
  <si>
    <t>3457147</t>
  </si>
  <si>
    <t>krabice ABS plast s krytím IP 65 100x100mm</t>
  </si>
  <si>
    <t>709651816</t>
  </si>
  <si>
    <t>3457148</t>
  </si>
  <si>
    <t>krabice ABS plast s krytím IP 65 120x100mm</t>
  </si>
  <si>
    <t>-1973180052</t>
  </si>
  <si>
    <t>34111094</t>
  </si>
  <si>
    <t>kabel instalační jádro Cu plné izolace PVC plášť PVC 450/750V (CYKY) 5x2,5mm2</t>
  </si>
  <si>
    <t>-261161833</t>
  </si>
  <si>
    <t>60*1,05 'Přepočtené koeficientem množství</t>
  </si>
  <si>
    <t>wago_clip</t>
  </si>
  <si>
    <t>svorka WAGO CLIP SPEC.</t>
  </si>
  <si>
    <t>-1513119042</t>
  </si>
  <si>
    <t>PKLS</t>
  </si>
  <si>
    <t>Příchytka PVC PKLS</t>
  </si>
  <si>
    <t>-772090111</t>
  </si>
  <si>
    <t>741810000</t>
  </si>
  <si>
    <t>Měření nových rozvodů, zkouška</t>
  </si>
  <si>
    <t>1365845201</t>
  </si>
  <si>
    <t>Mimostaveništní doprava</t>
  </si>
  <si>
    <t>-1666517854</t>
  </si>
  <si>
    <t>Rekonstrukce podlah ZŠ Lískovec, K Sedlištím 320, F-M</t>
  </si>
  <si>
    <t>demontáž a vyklizení učeben (dle smlouvy)</t>
  </si>
  <si>
    <t>Demontáž a vyklizení učeben</t>
  </si>
  <si>
    <t xml:space="preserve">Demontáž a vyklizení učeben </t>
  </si>
  <si>
    <t>kpl</t>
  </si>
  <si>
    <t>Demontáž tabulí, demontáž stolů, odnost z učeben,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</si>
</sst>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top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top"/>
    </xf>
    <xf numFmtId="0" fontId="38" fillId="0" borderId="0" xfId="0" applyFont="1" applyAlignment="1">
      <alignment horizontal="left" vertical="center"/>
    </xf>
    <xf numFmtId="14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41" fillId="0" borderId="5" xfId="0" applyFont="1" applyBorder="1" applyAlignment="1">
      <alignment horizontal="left" vertical="center"/>
    </xf>
    <xf numFmtId="0" fontId="38" fillId="0" borderId="0" xfId="0" applyFont="1" applyAlignment="1">
      <alignment horizontal="right" vertical="center"/>
    </xf>
    <xf numFmtId="0" fontId="38" fillId="0" borderId="3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43" fillId="3" borderId="6" xfId="0" applyFont="1" applyFill="1" applyBorder="1" applyAlignment="1">
      <alignment horizontal="left" vertical="center"/>
    </xf>
    <xf numFmtId="0" fontId="43" fillId="3" borderId="7" xfId="0" applyFont="1" applyFill="1" applyBorder="1" applyAlignment="1">
      <alignment horizontal="center" vertical="center"/>
    </xf>
    <xf numFmtId="0" fontId="44" fillId="0" borderId="4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vertical="center"/>
    </xf>
    <xf numFmtId="165" fontId="39" fillId="0" borderId="0" xfId="0" applyNumberFormat="1" applyFont="1" applyAlignment="1">
      <alignment horizontal="left" vertical="center"/>
    </xf>
    <xf numFmtId="0" fontId="46" fillId="4" borderId="0" xfId="0" applyFont="1" applyFill="1" applyAlignment="1">
      <alignment horizontal="center" vertical="center"/>
    </xf>
    <xf numFmtId="0" fontId="47" fillId="0" borderId="16" xfId="0" applyFont="1" applyBorder="1" applyAlignment="1">
      <alignment horizontal="center" vertical="center" wrapText="1"/>
    </xf>
    <xf numFmtId="0" fontId="47" fillId="0" borderId="17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3" fillId="0" borderId="3" xfId="0" applyFont="1" applyBorder="1" applyAlignment="1">
      <alignment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48" fillId="0" borderId="0" xfId="0" applyNumberFormat="1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50" fillId="0" borderId="0" xfId="2" applyFont="1" applyAlignment="1">
      <alignment horizontal="center" vertical="center"/>
    </xf>
    <xf numFmtId="0" fontId="51" fillId="0" borderId="3" xfId="0" applyFont="1" applyBorder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 applyAlignment="1">
      <alignment horizontal="left" vertical="center" wrapText="1"/>
    </xf>
    <xf numFmtId="0" fontId="53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51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4" fontId="38" fillId="0" borderId="0" xfId="0" applyNumberFormat="1" applyFont="1" applyAlignment="1">
      <alignment vertical="center"/>
    </xf>
    <xf numFmtId="164" fontId="38" fillId="0" borderId="0" xfId="0" applyNumberFormat="1" applyFont="1" applyAlignment="1">
      <alignment horizontal="right" vertical="center"/>
    </xf>
    <xf numFmtId="0" fontId="43" fillId="4" borderId="6" xfId="0" applyFont="1" applyFill="1" applyBorder="1" applyAlignment="1">
      <alignment horizontal="left" vertical="center"/>
    </xf>
    <xf numFmtId="0" fontId="43" fillId="4" borderId="7" xfId="0" applyFont="1" applyFill="1" applyBorder="1" applyAlignment="1">
      <alignment horizontal="right" vertical="center"/>
    </xf>
    <xf numFmtId="0" fontId="43" fillId="4" borderId="7" xfId="0" applyFont="1" applyFill="1" applyBorder="1" applyAlignment="1">
      <alignment horizontal="center" vertical="center"/>
    </xf>
    <xf numFmtId="4" fontId="43" fillId="4" borderId="7" xfId="0" applyNumberFormat="1" applyFont="1" applyFill="1" applyBorder="1" applyAlignment="1">
      <alignment vertical="center"/>
    </xf>
    <xf numFmtId="0" fontId="38" fillId="0" borderId="5" xfId="0" applyFont="1" applyBorder="1" applyAlignment="1">
      <alignment horizontal="center" vertical="center"/>
    </xf>
    <xf numFmtId="0" fontId="38" fillId="0" borderId="5" xfId="0" applyFont="1" applyBorder="1" applyAlignment="1">
      <alignment horizontal="right" vertical="center"/>
    </xf>
    <xf numFmtId="0" fontId="46" fillId="4" borderId="0" xfId="0" applyFont="1" applyFill="1" applyAlignment="1">
      <alignment horizontal="left" vertical="center"/>
    </xf>
    <xf numFmtId="0" fontId="46" fillId="4" borderId="0" xfId="0" applyFont="1" applyFill="1" applyAlignment="1">
      <alignment horizontal="right" vertical="center"/>
    </xf>
    <xf numFmtId="0" fontId="55" fillId="0" borderId="0" xfId="0" applyFont="1" applyAlignment="1">
      <alignment horizontal="left" vertical="center"/>
    </xf>
    <xf numFmtId="0" fontId="56" fillId="0" borderId="3" xfId="0" applyFont="1" applyBorder="1" applyAlignment="1">
      <alignment vertical="center"/>
    </xf>
    <xf numFmtId="0" fontId="56" fillId="0" borderId="0" xfId="0" applyFont="1" applyAlignment="1">
      <alignment vertical="center"/>
    </xf>
    <xf numFmtId="0" fontId="56" fillId="0" borderId="20" xfId="0" applyFont="1" applyBorder="1" applyAlignment="1">
      <alignment horizontal="left" vertical="center"/>
    </xf>
    <xf numFmtId="0" fontId="56" fillId="0" borderId="20" xfId="0" applyFont="1" applyBorder="1" applyAlignment="1">
      <alignment vertical="center"/>
    </xf>
    <xf numFmtId="4" fontId="56" fillId="0" borderId="20" xfId="0" applyNumberFormat="1" applyFont="1" applyBorder="1" applyAlignment="1">
      <alignment vertical="center"/>
    </xf>
    <xf numFmtId="0" fontId="57" fillId="0" borderId="3" xfId="0" applyFont="1" applyBorder="1" applyAlignment="1">
      <alignment vertical="center"/>
    </xf>
    <xf numFmtId="0" fontId="57" fillId="0" borderId="0" xfId="0" applyFont="1" applyAlignment="1">
      <alignment vertical="center"/>
    </xf>
    <xf numFmtId="0" fontId="57" fillId="0" borderId="20" xfId="0" applyFont="1" applyBorder="1" applyAlignment="1">
      <alignment horizontal="left" vertical="center"/>
    </xf>
    <xf numFmtId="0" fontId="57" fillId="0" borderId="20" xfId="0" applyFont="1" applyBorder="1" applyAlignment="1">
      <alignment vertical="center"/>
    </xf>
    <xf numFmtId="4" fontId="57" fillId="0" borderId="20" xfId="0" applyNumberFormat="1" applyFont="1" applyBorder="1" applyAlignment="1">
      <alignment vertical="center"/>
    </xf>
    <xf numFmtId="0" fontId="46" fillId="4" borderId="16" xfId="0" applyFont="1" applyFill="1" applyBorder="1" applyAlignment="1">
      <alignment horizontal="center" vertical="center" wrapText="1"/>
    </xf>
    <xf numFmtId="0" fontId="46" fillId="4" borderId="17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center" vertical="center" wrapText="1"/>
    </xf>
    <xf numFmtId="4" fontId="48" fillId="0" borderId="0" xfId="0" applyNumberFormat="1" applyFont="1"/>
    <xf numFmtId="166" fontId="58" fillId="0" borderId="12" xfId="0" applyNumberFormat="1" applyFont="1" applyBorder="1"/>
    <xf numFmtId="166" fontId="58" fillId="0" borderId="13" xfId="0" applyNumberFormat="1" applyFont="1" applyBorder="1"/>
    <xf numFmtId="4" fontId="59" fillId="0" borderId="0" xfId="0" applyNumberFormat="1" applyFont="1" applyAlignment="1">
      <alignment vertical="center"/>
    </xf>
    <xf numFmtId="0" fontId="60" fillId="0" borderId="3" xfId="0" applyFont="1" applyBorder="1"/>
    <xf numFmtId="0" fontId="60" fillId="0" borderId="0" xfId="0" applyFont="1"/>
    <xf numFmtId="0" fontId="60" fillId="0" borderId="0" xfId="0" applyFont="1" applyAlignment="1">
      <alignment horizontal="left"/>
    </xf>
    <xf numFmtId="0" fontId="56" fillId="0" borderId="0" xfId="0" applyFont="1" applyAlignment="1">
      <alignment horizontal="left"/>
    </xf>
    <xf numFmtId="4" fontId="56" fillId="0" borderId="0" xfId="0" applyNumberFormat="1" applyFont="1"/>
    <xf numFmtId="0" fontId="60" fillId="0" borderId="14" xfId="0" applyFont="1" applyBorder="1"/>
    <xf numFmtId="166" fontId="60" fillId="0" borderId="0" xfId="0" applyNumberFormat="1" applyFont="1"/>
    <xf numFmtId="166" fontId="60" fillId="0" borderId="15" xfId="0" applyNumberFormat="1" applyFont="1" applyBorder="1"/>
    <xf numFmtId="0" fontId="60" fillId="0" borderId="0" xfId="0" applyFont="1" applyAlignment="1">
      <alignment horizontal="center"/>
    </xf>
    <xf numFmtId="4" fontId="60" fillId="0" borderId="0" xfId="0" applyNumberFormat="1" applyFont="1" applyAlignment="1">
      <alignment vertical="center"/>
    </xf>
    <xf numFmtId="0" fontId="57" fillId="0" borderId="0" xfId="0" applyFont="1" applyAlignment="1">
      <alignment horizontal="left"/>
    </xf>
    <xf numFmtId="4" fontId="57" fillId="0" borderId="0" xfId="0" applyNumberFormat="1" applyFont="1"/>
    <xf numFmtId="0" fontId="46" fillId="0" borderId="22" xfId="0" applyFont="1" applyBorder="1" applyAlignment="1" applyProtection="1">
      <alignment horizontal="center" vertical="center"/>
      <protection locked="0"/>
    </xf>
    <xf numFmtId="49" fontId="46" fillId="0" borderId="22" xfId="0" applyNumberFormat="1" applyFont="1" applyBorder="1" applyAlignment="1" applyProtection="1">
      <alignment horizontal="left" vertical="center" wrapText="1"/>
      <protection locked="0"/>
    </xf>
    <xf numFmtId="0" fontId="46" fillId="0" borderId="22" xfId="0" applyFont="1" applyBorder="1" applyAlignment="1" applyProtection="1">
      <alignment horizontal="left" vertical="center" wrapText="1"/>
      <protection locked="0"/>
    </xf>
    <xf numFmtId="0" fontId="46" fillId="0" borderId="22" xfId="0" applyFont="1" applyBorder="1" applyAlignment="1" applyProtection="1">
      <alignment horizontal="center" vertical="center" wrapText="1"/>
      <protection locked="0"/>
    </xf>
    <xf numFmtId="167" fontId="46" fillId="0" borderId="22" xfId="0" applyNumberFormat="1" applyFont="1" applyBorder="1" applyAlignment="1" applyProtection="1">
      <alignment vertical="center"/>
      <protection locked="0"/>
    </xf>
    <xf numFmtId="4" fontId="46" fillId="0" borderId="22" xfId="0" applyNumberFormat="1" applyFont="1" applyBorder="1" applyAlignment="1" applyProtection="1">
      <alignment vertical="center"/>
      <protection locked="0"/>
    </xf>
    <xf numFmtId="0" fontId="47" fillId="0" borderId="14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/>
    </xf>
    <xf numFmtId="166" fontId="47" fillId="0" borderId="0" xfId="0" applyNumberFormat="1" applyFont="1" applyAlignment="1">
      <alignment vertical="center"/>
    </xf>
    <xf numFmtId="166" fontId="47" fillId="0" borderId="15" xfId="0" applyNumberFormat="1" applyFont="1" applyBorder="1" applyAlignment="1">
      <alignment vertical="center"/>
    </xf>
    <xf numFmtId="0" fontId="46" fillId="0" borderId="0" xfId="0" applyFont="1" applyAlignment="1">
      <alignment horizontal="left" vertical="center"/>
    </xf>
    <xf numFmtId="0" fontId="61" fillId="0" borderId="3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2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 wrapText="1"/>
    </xf>
    <xf numFmtId="0" fontId="61" fillId="0" borderId="14" xfId="0" applyFont="1" applyBorder="1" applyAlignment="1">
      <alignment vertical="center"/>
    </xf>
    <xf numFmtId="0" fontId="61" fillId="0" borderId="15" xfId="0" applyFont="1" applyBorder="1" applyAlignment="1">
      <alignment vertical="center"/>
    </xf>
    <xf numFmtId="0" fontId="63" fillId="0" borderId="3" xfId="0" applyFont="1" applyBorder="1" applyAlignment="1">
      <alignment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167" fontId="63" fillId="0" borderId="0" xfId="0" applyNumberFormat="1" applyFont="1" applyAlignment="1">
      <alignment vertical="center"/>
    </xf>
    <xf numFmtId="0" fontId="63" fillId="0" borderId="14" xfId="0" applyFont="1" applyBorder="1" applyAlignment="1">
      <alignment vertical="center"/>
    </xf>
    <xf numFmtId="0" fontId="63" fillId="0" borderId="15" xfId="0" applyFont="1" applyBorder="1" applyAlignment="1">
      <alignment vertical="center"/>
    </xf>
    <xf numFmtId="0" fontId="64" fillId="0" borderId="22" xfId="0" applyFont="1" applyBorder="1" applyAlignment="1" applyProtection="1">
      <alignment horizontal="center" vertical="center"/>
      <protection locked="0"/>
    </xf>
    <xf numFmtId="49" fontId="64" fillId="0" borderId="22" xfId="0" applyNumberFormat="1" applyFont="1" applyBorder="1" applyAlignment="1" applyProtection="1">
      <alignment horizontal="left" vertical="center" wrapText="1"/>
      <protection locked="0"/>
    </xf>
    <xf numFmtId="0" fontId="64" fillId="0" borderId="22" xfId="0" applyFont="1" applyBorder="1" applyAlignment="1" applyProtection="1">
      <alignment horizontal="left" vertical="center" wrapText="1"/>
      <protection locked="0"/>
    </xf>
    <xf numFmtId="0" fontId="64" fillId="0" borderId="22" xfId="0" applyFont="1" applyBorder="1" applyAlignment="1" applyProtection="1">
      <alignment horizontal="center" vertical="center" wrapText="1"/>
      <protection locked="0"/>
    </xf>
    <xf numFmtId="167" fontId="64" fillId="0" borderId="22" xfId="0" applyNumberFormat="1" applyFont="1" applyBorder="1" applyAlignment="1" applyProtection="1">
      <alignment vertical="center"/>
      <protection locked="0"/>
    </xf>
    <xf numFmtId="4" fontId="64" fillId="0" borderId="22" xfId="0" applyNumberFormat="1" applyFont="1" applyBorder="1" applyAlignment="1" applyProtection="1">
      <alignment vertical="center"/>
      <protection locked="0"/>
    </xf>
    <xf numFmtId="0" fontId="65" fillId="0" borderId="22" xfId="0" applyFont="1" applyBorder="1" applyAlignment="1" applyProtection="1">
      <alignment vertical="center"/>
      <protection locked="0"/>
    </xf>
    <xf numFmtId="0" fontId="65" fillId="0" borderId="3" xfId="0" applyFont="1" applyBorder="1" applyAlignment="1">
      <alignment vertical="center"/>
    </xf>
    <xf numFmtId="0" fontId="64" fillId="0" borderId="14" xfId="0" applyFont="1" applyBorder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47" fillId="0" borderId="19" xfId="0" applyFont="1" applyBorder="1" applyAlignment="1">
      <alignment horizontal="left" vertical="center"/>
    </xf>
    <xf numFmtId="0" fontId="47" fillId="0" borderId="20" xfId="0" applyFont="1" applyBorder="1" applyAlignment="1">
      <alignment horizontal="center" vertical="center"/>
    </xf>
    <xf numFmtId="166" fontId="47" fillId="0" borderId="20" xfId="0" applyNumberFormat="1" applyFont="1" applyBorder="1" applyAlignment="1">
      <alignment vertical="center"/>
    </xf>
    <xf numFmtId="166" fontId="47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52" fillId="0" borderId="0" xfId="0" applyFont="1" applyAlignment="1">
      <alignment horizontal="left" vertical="center" wrapText="1"/>
    </xf>
    <xf numFmtId="4" fontId="53" fillId="0" borderId="0" xfId="0" applyNumberFormat="1" applyFont="1" applyAlignment="1">
      <alignment vertical="center"/>
    </xf>
    <xf numFmtId="0" fontId="53" fillId="0" borderId="0" xfId="0" applyFont="1" applyAlignment="1">
      <alignment vertical="center"/>
    </xf>
    <xf numFmtId="4" fontId="48" fillId="0" borderId="0" xfId="0" applyNumberFormat="1" applyFont="1" applyAlignment="1">
      <alignment horizontal="right" vertical="center"/>
    </xf>
    <xf numFmtId="4" fontId="48" fillId="0" borderId="0" xfId="0" applyNumberFormat="1" applyFont="1" applyAlignment="1">
      <alignment vertical="center"/>
    </xf>
    <xf numFmtId="165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6" fillId="4" borderId="6" xfId="0" applyFont="1" applyFill="1" applyBorder="1" applyAlignment="1">
      <alignment horizontal="center" vertical="center"/>
    </xf>
    <xf numFmtId="0" fontId="46" fillId="4" borderId="7" xfId="0" applyFont="1" applyFill="1" applyBorder="1" applyAlignment="1">
      <alignment horizontal="left" vertical="center"/>
    </xf>
    <xf numFmtId="0" fontId="46" fillId="4" borderId="7" xfId="0" applyFont="1" applyFill="1" applyBorder="1" applyAlignment="1">
      <alignment horizontal="center" vertical="center"/>
    </xf>
    <xf numFmtId="0" fontId="46" fillId="4" borderId="7" xfId="0" applyFont="1" applyFill="1" applyBorder="1" applyAlignment="1">
      <alignment horizontal="right" vertical="center"/>
    </xf>
    <xf numFmtId="0" fontId="46" fillId="4" borderId="8" xfId="0" applyFont="1" applyFill="1" applyBorder="1" applyAlignment="1">
      <alignment horizontal="left" vertical="center"/>
    </xf>
    <xf numFmtId="164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vertical="center"/>
    </xf>
    <xf numFmtId="4" fontId="42" fillId="0" borderId="0" xfId="0" applyNumberFormat="1" applyFont="1" applyAlignment="1">
      <alignment vertical="center"/>
    </xf>
    <xf numFmtId="0" fontId="43" fillId="3" borderId="7" xfId="0" applyFont="1" applyFill="1" applyBorder="1" applyAlignment="1">
      <alignment horizontal="left" vertical="center"/>
    </xf>
    <xf numFmtId="4" fontId="43" fillId="3" borderId="7" xfId="0" applyNumberFormat="1" applyFont="1" applyFill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center" wrapText="1"/>
    </xf>
    <xf numFmtId="4" fontId="41" fillId="0" borderId="5" xfId="0" applyNumberFormat="1" applyFont="1" applyBorder="1" applyAlignment="1">
      <alignment vertical="center"/>
    </xf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6" fillId="2" borderId="0" xfId="0" applyFont="1" applyFill="1" applyAlignment="1">
      <alignment horizontal="center" vertical="center"/>
    </xf>
  </cellXfs>
  <cellStyles count="3">
    <cellStyle name="Hypertextový odkaz" xfId="1" builtinId="8"/>
    <cellStyle name="Hypertextový odkaz 2" xfId="2" xr:uid="{3E066CF3-FB7C-4B00-A131-08FB48774604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388E136-7B13-4C9A-9D83-62D8F392410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3430D96-C4CB-411E-8600-1B56DE3AC29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2D3FA81-455E-4D2D-B99C-E3F95E387BE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F687DED-99E1-490E-B37E-1D278F1A3D2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d.docs.live.net/c5e7f18f079a765f/zak&#225;zky/Z&#353;%20L&#237;skovec/04%20Stavebn&#237;%20pr&#225;ce/00%20Podklady/P&#345;&#237;rodov&#283;dn&#225;%20u&#269;ebna%20a%20jazykov&#225;%20u&#269;ebna/U&#269;ebna%20fyziky/Rekonstrukce%20u&#269;ebny%20p&#345;&#237;rodn&#237;ch%20v&#283;d%20v%20objektu%20Z&#352;%20L&#237;skovec%5eJ%20K%20Sedli&#353;t&#237;m%2032%5e.%5e.xlsx" TargetMode="External"/><Relationship Id="rId2" Type="http://schemas.microsoft.com/office/2019/04/relationships/externalLinkLongPath" Target="/c5e7f18f079a765f/zak&#225;zky/Z&#353;%20L&#237;skovec/04%20Stavebn&#237;%20pr&#225;ce/00%20Podklady/P&#345;&#237;rodov&#283;dn&#225;%20u&#269;ebna%20a%20jazykov&#225;%20u&#269;ebna/U&#269;ebna%20fyziky/Rekonstrukce%20u&#269;ebny%20p&#345;&#237;rodn&#237;ch%20v&#283;d%20v%20objektu%20Z&#352;%20L&#237;skovec%5eJ%20K%20Sedli&#353;t&#237;m%2032%5e.%5e.xlsx?70416B74" TargetMode="External"/><Relationship Id="rId1" Type="http://schemas.openxmlformats.org/officeDocument/2006/relationships/externalLinkPath" Target="file:///\\70416B74\Rekonstrukce%20u&#269;ebny%20p&#345;&#237;rodn&#237;ch%20v&#283;d%20v%20objektu%20Z&#352;%20L&#237;skovec%5eJ%20K%20Sedli&#353;t&#237;m%2032%5e.%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Rekapitulace zakázky"/>
      <sheetName val="O1 - Rekce učebny - podlaha"/>
      <sheetName val="O2 - elektroinstalační práce"/>
    </sheetNames>
    <sheetDataSet>
      <sheetData sheetId="0">
        <row r="6">
          <cell r="K6" t="str">
            <v>Rekonstrukce učebny přírodních věd v objektu ZŠ Lískovec, K Sedlištím 320, F-M</v>
          </cell>
        </row>
        <row r="8">
          <cell r="AN8">
            <v>44595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156392.85999999999</v>
          </cell>
        </row>
      </sheetData>
      <sheetData sheetId="2">
        <row r="33">
          <cell r="F33">
            <v>40638.1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 x14ac:dyDescent="0.2">
      <c r="AR2" s="305" t="s">
        <v>5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 x14ac:dyDescent="0.2">
      <c r="B5" s="18"/>
      <c r="D5" s="21" t="s">
        <v>12</v>
      </c>
      <c r="K5" s="290" t="s">
        <v>13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18"/>
      <c r="BS5" s="15" t="s">
        <v>6</v>
      </c>
    </row>
    <row r="6" spans="1:74" ht="36.950000000000003" customHeight="1" x14ac:dyDescent="0.2">
      <c r="B6" s="18"/>
      <c r="D6" s="23" t="s">
        <v>14</v>
      </c>
      <c r="K6" s="292" t="s">
        <v>15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18"/>
      <c r="BS6" s="15" t="s">
        <v>6</v>
      </c>
    </row>
    <row r="7" spans="1:74" ht="12" customHeight="1" x14ac:dyDescent="0.2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 x14ac:dyDescent="0.2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 x14ac:dyDescent="0.2">
      <c r="B9" s="18"/>
      <c r="AR9" s="18"/>
      <c r="BS9" s="15" t="s">
        <v>6</v>
      </c>
    </row>
    <row r="10" spans="1:74" ht="12" customHeight="1" x14ac:dyDescent="0.2">
      <c r="B10" s="18"/>
      <c r="D10" s="24" t="s">
        <v>22</v>
      </c>
      <c r="AK10" s="24" t="s">
        <v>23</v>
      </c>
      <c r="AN10" s="22" t="s">
        <v>24</v>
      </c>
      <c r="AR10" s="18"/>
      <c r="BS10" s="15" t="s">
        <v>6</v>
      </c>
    </row>
    <row r="11" spans="1:74" ht="18.399999999999999" customHeight="1" x14ac:dyDescent="0.2">
      <c r="B11" s="18"/>
      <c r="E11" s="22" t="s">
        <v>25</v>
      </c>
      <c r="AK11" s="24" t="s">
        <v>26</v>
      </c>
      <c r="AN11" s="22" t="s">
        <v>1</v>
      </c>
      <c r="AR11" s="18"/>
      <c r="BS11" s="15" t="s">
        <v>6</v>
      </c>
    </row>
    <row r="12" spans="1:74" ht="6.95" customHeight="1" x14ac:dyDescent="0.2">
      <c r="B12" s="18"/>
      <c r="AR12" s="18"/>
      <c r="BS12" s="15" t="s">
        <v>6</v>
      </c>
    </row>
    <row r="13" spans="1:74" ht="12" customHeight="1" x14ac:dyDescent="0.2">
      <c r="B13" s="18"/>
      <c r="D13" s="24" t="s">
        <v>27</v>
      </c>
      <c r="AK13" s="24" t="s">
        <v>23</v>
      </c>
      <c r="AN13" s="22" t="s">
        <v>28</v>
      </c>
      <c r="AR13" s="18"/>
      <c r="BS13" s="15" t="s">
        <v>6</v>
      </c>
    </row>
    <row r="14" spans="1:74" ht="12.75" x14ac:dyDescent="0.2">
      <c r="B14" s="18"/>
      <c r="E14" s="22" t="s">
        <v>29</v>
      </c>
      <c r="AK14" s="24" t="s">
        <v>26</v>
      </c>
      <c r="AN14" s="22" t="s">
        <v>30</v>
      </c>
      <c r="AR14" s="18"/>
      <c r="BS14" s="15" t="s">
        <v>6</v>
      </c>
    </row>
    <row r="15" spans="1:74" ht="6.95" customHeight="1" x14ac:dyDescent="0.2">
      <c r="B15" s="18"/>
      <c r="AR15" s="18"/>
      <c r="BS15" s="15" t="s">
        <v>3</v>
      </c>
    </row>
    <row r="16" spans="1:74" ht="12" customHeight="1" x14ac:dyDescent="0.2">
      <c r="B16" s="18"/>
      <c r="D16" s="24" t="s">
        <v>31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 x14ac:dyDescent="0.2">
      <c r="B17" s="18"/>
      <c r="E17" s="22" t="s">
        <v>19</v>
      </c>
      <c r="AK17" s="24" t="s">
        <v>26</v>
      </c>
      <c r="AN17" s="22" t="s">
        <v>1</v>
      </c>
      <c r="AR17" s="18"/>
      <c r="BS17" s="15" t="s">
        <v>32</v>
      </c>
    </row>
    <row r="18" spans="2:71" ht="6.95" customHeight="1" x14ac:dyDescent="0.2">
      <c r="B18" s="18"/>
      <c r="AR18" s="18"/>
      <c r="BS18" s="15" t="s">
        <v>6</v>
      </c>
    </row>
    <row r="19" spans="2:71" ht="12" customHeight="1" x14ac:dyDescent="0.2">
      <c r="B19" s="18"/>
      <c r="D19" s="24" t="s">
        <v>33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 x14ac:dyDescent="0.2">
      <c r="B20" s="18"/>
      <c r="E20" s="22" t="s">
        <v>19</v>
      </c>
      <c r="AK20" s="24" t="s">
        <v>26</v>
      </c>
      <c r="AN20" s="22" t="s">
        <v>1</v>
      </c>
      <c r="AR20" s="18"/>
      <c r="BS20" s="15" t="s">
        <v>32</v>
      </c>
    </row>
    <row r="21" spans="2:71" ht="6.95" customHeight="1" x14ac:dyDescent="0.2">
      <c r="B21" s="18"/>
      <c r="AR21" s="18"/>
    </row>
    <row r="22" spans="2:71" ht="12" customHeight="1" x14ac:dyDescent="0.2">
      <c r="B22" s="18"/>
      <c r="D22" s="24" t="s">
        <v>34</v>
      </c>
      <c r="AR22" s="18"/>
    </row>
    <row r="23" spans="2:71" ht="16.5" customHeight="1" x14ac:dyDescent="0.2">
      <c r="B23" s="18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18"/>
    </row>
    <row r="24" spans="2:71" ht="6.95" customHeight="1" x14ac:dyDescent="0.2">
      <c r="B24" s="18"/>
      <c r="AR24" s="18"/>
    </row>
    <row r="25" spans="2:7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 x14ac:dyDescent="0.2">
      <c r="B26" s="27"/>
      <c r="D26" s="28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4">
        <f>ROUND(AG94,2)</f>
        <v>0</v>
      </c>
      <c r="AL26" s="295"/>
      <c r="AM26" s="295"/>
      <c r="AN26" s="295"/>
      <c r="AO26" s="295"/>
      <c r="AR26" s="27"/>
    </row>
    <row r="27" spans="2:71" s="1" customFormat="1" ht="6.95" customHeight="1" x14ac:dyDescent="0.2">
      <c r="B27" s="27"/>
      <c r="AR27" s="27"/>
    </row>
    <row r="28" spans="2:71" s="1" customFormat="1" ht="12.75" x14ac:dyDescent="0.2">
      <c r="B28" s="27"/>
      <c r="L28" s="296" t="s">
        <v>36</v>
      </c>
      <c r="M28" s="296"/>
      <c r="N28" s="296"/>
      <c r="O28" s="296"/>
      <c r="P28" s="296"/>
      <c r="W28" s="296" t="s">
        <v>37</v>
      </c>
      <c r="X28" s="296"/>
      <c r="Y28" s="296"/>
      <c r="Z28" s="296"/>
      <c r="AA28" s="296"/>
      <c r="AB28" s="296"/>
      <c r="AC28" s="296"/>
      <c r="AD28" s="296"/>
      <c r="AE28" s="296"/>
      <c r="AK28" s="296" t="s">
        <v>38</v>
      </c>
      <c r="AL28" s="296"/>
      <c r="AM28" s="296"/>
      <c r="AN28" s="296"/>
      <c r="AO28" s="296"/>
      <c r="AR28" s="27"/>
    </row>
    <row r="29" spans="2:71" s="2" customFormat="1" ht="14.45" customHeight="1" x14ac:dyDescent="0.2">
      <c r="B29" s="31"/>
      <c r="D29" s="24" t="s">
        <v>39</v>
      </c>
      <c r="F29" s="24" t="s">
        <v>40</v>
      </c>
      <c r="L29" s="299">
        <v>0.21</v>
      </c>
      <c r="M29" s="298"/>
      <c r="N29" s="298"/>
      <c r="O29" s="298"/>
      <c r="P29" s="298"/>
      <c r="W29" s="297">
        <f>ROUND(AZ94, 2)</f>
        <v>0</v>
      </c>
      <c r="X29" s="298"/>
      <c r="Y29" s="298"/>
      <c r="Z29" s="298"/>
      <c r="AA29" s="298"/>
      <c r="AB29" s="298"/>
      <c r="AC29" s="298"/>
      <c r="AD29" s="298"/>
      <c r="AE29" s="298"/>
      <c r="AK29" s="297">
        <f>ROUND(AV94, 2)</f>
        <v>0</v>
      </c>
      <c r="AL29" s="298"/>
      <c r="AM29" s="298"/>
      <c r="AN29" s="298"/>
      <c r="AO29" s="298"/>
      <c r="AR29" s="31"/>
    </row>
    <row r="30" spans="2:71" s="2" customFormat="1" ht="14.45" customHeight="1" x14ac:dyDescent="0.2">
      <c r="B30" s="31"/>
      <c r="F30" s="24" t="s">
        <v>41</v>
      </c>
      <c r="L30" s="299">
        <v>0.15</v>
      </c>
      <c r="M30" s="298"/>
      <c r="N30" s="298"/>
      <c r="O30" s="298"/>
      <c r="P30" s="298"/>
      <c r="W30" s="297">
        <f>ROUND(BA94, 2)</f>
        <v>0</v>
      </c>
      <c r="X30" s="298"/>
      <c r="Y30" s="298"/>
      <c r="Z30" s="298"/>
      <c r="AA30" s="298"/>
      <c r="AB30" s="298"/>
      <c r="AC30" s="298"/>
      <c r="AD30" s="298"/>
      <c r="AE30" s="298"/>
      <c r="AK30" s="297">
        <f>ROUND(AW94, 2)</f>
        <v>0</v>
      </c>
      <c r="AL30" s="298"/>
      <c r="AM30" s="298"/>
      <c r="AN30" s="298"/>
      <c r="AO30" s="298"/>
      <c r="AR30" s="31"/>
    </row>
    <row r="31" spans="2:71" s="2" customFormat="1" ht="14.45" hidden="1" customHeight="1" x14ac:dyDescent="0.2">
      <c r="B31" s="31"/>
      <c r="F31" s="24" t="s">
        <v>42</v>
      </c>
      <c r="L31" s="299">
        <v>0.21</v>
      </c>
      <c r="M31" s="298"/>
      <c r="N31" s="298"/>
      <c r="O31" s="298"/>
      <c r="P31" s="298"/>
      <c r="W31" s="297">
        <f>ROUND(BB94, 2)</f>
        <v>0</v>
      </c>
      <c r="X31" s="298"/>
      <c r="Y31" s="298"/>
      <c r="Z31" s="298"/>
      <c r="AA31" s="298"/>
      <c r="AB31" s="298"/>
      <c r="AC31" s="298"/>
      <c r="AD31" s="298"/>
      <c r="AE31" s="298"/>
      <c r="AK31" s="297">
        <v>0</v>
      </c>
      <c r="AL31" s="298"/>
      <c r="AM31" s="298"/>
      <c r="AN31" s="298"/>
      <c r="AO31" s="298"/>
      <c r="AR31" s="31"/>
    </row>
    <row r="32" spans="2:71" s="2" customFormat="1" ht="14.45" hidden="1" customHeight="1" x14ac:dyDescent="0.2">
      <c r="B32" s="31"/>
      <c r="F32" s="24" t="s">
        <v>43</v>
      </c>
      <c r="L32" s="299">
        <v>0.15</v>
      </c>
      <c r="M32" s="298"/>
      <c r="N32" s="298"/>
      <c r="O32" s="298"/>
      <c r="P32" s="298"/>
      <c r="W32" s="297">
        <f>ROUND(BC94, 2)</f>
        <v>0</v>
      </c>
      <c r="X32" s="298"/>
      <c r="Y32" s="298"/>
      <c r="Z32" s="298"/>
      <c r="AA32" s="298"/>
      <c r="AB32" s="298"/>
      <c r="AC32" s="298"/>
      <c r="AD32" s="298"/>
      <c r="AE32" s="298"/>
      <c r="AK32" s="297">
        <v>0</v>
      </c>
      <c r="AL32" s="298"/>
      <c r="AM32" s="298"/>
      <c r="AN32" s="298"/>
      <c r="AO32" s="298"/>
      <c r="AR32" s="31"/>
    </row>
    <row r="33" spans="2:44" s="2" customFormat="1" ht="14.45" hidden="1" customHeight="1" x14ac:dyDescent="0.2">
      <c r="B33" s="31"/>
      <c r="F33" s="24" t="s">
        <v>44</v>
      </c>
      <c r="L33" s="299">
        <v>0</v>
      </c>
      <c r="M33" s="298"/>
      <c r="N33" s="298"/>
      <c r="O33" s="298"/>
      <c r="P33" s="298"/>
      <c r="W33" s="297">
        <f>ROUND(BD94, 2)</f>
        <v>0</v>
      </c>
      <c r="X33" s="298"/>
      <c r="Y33" s="298"/>
      <c r="Z33" s="298"/>
      <c r="AA33" s="298"/>
      <c r="AB33" s="298"/>
      <c r="AC33" s="298"/>
      <c r="AD33" s="298"/>
      <c r="AE33" s="298"/>
      <c r="AK33" s="297">
        <v>0</v>
      </c>
      <c r="AL33" s="298"/>
      <c r="AM33" s="298"/>
      <c r="AN33" s="298"/>
      <c r="AO33" s="298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46</v>
      </c>
      <c r="U35" s="34"/>
      <c r="V35" s="34"/>
      <c r="W35" s="34"/>
      <c r="X35" s="320" t="s">
        <v>47</v>
      </c>
      <c r="Y35" s="321"/>
      <c r="Z35" s="321"/>
      <c r="AA35" s="321"/>
      <c r="AB35" s="321"/>
      <c r="AC35" s="34"/>
      <c r="AD35" s="34"/>
      <c r="AE35" s="34"/>
      <c r="AF35" s="34"/>
      <c r="AG35" s="34"/>
      <c r="AH35" s="34"/>
      <c r="AI35" s="34"/>
      <c r="AJ35" s="34"/>
      <c r="AK35" s="322">
        <f>SUM(AK26:AK33)</f>
        <v>0</v>
      </c>
      <c r="AL35" s="321"/>
      <c r="AM35" s="321"/>
      <c r="AN35" s="321"/>
      <c r="AO35" s="323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14.45" customHeight="1" x14ac:dyDescent="0.2">
      <c r="B37" s="27"/>
      <c r="AR37" s="27"/>
    </row>
    <row r="38" spans="2:44" ht="14.45" customHeight="1" x14ac:dyDescent="0.2">
      <c r="B38" s="18"/>
      <c r="AR38" s="18"/>
    </row>
    <row r="39" spans="2:44" ht="14.45" customHeight="1" x14ac:dyDescent="0.2">
      <c r="B39" s="18"/>
      <c r="AR39" s="18"/>
    </row>
    <row r="40" spans="2:44" ht="14.45" customHeight="1" x14ac:dyDescent="0.2">
      <c r="B40" s="18"/>
      <c r="AR40" s="18"/>
    </row>
    <row r="41" spans="2:44" ht="14.45" customHeight="1" x14ac:dyDescent="0.2">
      <c r="B41" s="18"/>
      <c r="AR41" s="18"/>
    </row>
    <row r="42" spans="2:44" ht="14.45" customHeight="1" x14ac:dyDescent="0.2">
      <c r="B42" s="18"/>
      <c r="AR42" s="18"/>
    </row>
    <row r="43" spans="2:44" ht="14.45" customHeight="1" x14ac:dyDescent="0.2">
      <c r="B43" s="18"/>
      <c r="AR43" s="18"/>
    </row>
    <row r="44" spans="2:44" ht="14.45" customHeight="1" x14ac:dyDescent="0.2">
      <c r="B44" s="18"/>
      <c r="AR44" s="18"/>
    </row>
    <row r="45" spans="2:44" ht="14.45" customHeight="1" x14ac:dyDescent="0.2">
      <c r="B45" s="18"/>
      <c r="AR45" s="18"/>
    </row>
    <row r="46" spans="2:44" ht="14.45" customHeight="1" x14ac:dyDescent="0.2">
      <c r="B46" s="18"/>
      <c r="AR46" s="18"/>
    </row>
    <row r="47" spans="2:44" ht="14.45" customHeight="1" x14ac:dyDescent="0.2">
      <c r="B47" s="18"/>
      <c r="AR47" s="18"/>
    </row>
    <row r="48" spans="2:44" ht="14.45" customHeight="1" x14ac:dyDescent="0.2">
      <c r="B48" s="18"/>
      <c r="AR48" s="18"/>
    </row>
    <row r="49" spans="2:44" s="1" customFormat="1" ht="14.45" customHeight="1" x14ac:dyDescent="0.2">
      <c r="B49" s="27"/>
      <c r="D49" s="36" t="s">
        <v>48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49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75" x14ac:dyDescent="0.2">
      <c r="B60" s="27"/>
      <c r="D60" s="38" t="s">
        <v>50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51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50</v>
      </c>
      <c r="AI60" s="29"/>
      <c r="AJ60" s="29"/>
      <c r="AK60" s="29"/>
      <c r="AL60" s="29"/>
      <c r="AM60" s="38" t="s">
        <v>51</v>
      </c>
      <c r="AN60" s="29"/>
      <c r="AO60" s="29"/>
      <c r="AR60" s="27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2.75" x14ac:dyDescent="0.2">
      <c r="B64" s="27"/>
      <c r="D64" s="36" t="s">
        <v>52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53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75" x14ac:dyDescent="0.2">
      <c r="B75" s="27"/>
      <c r="D75" s="38" t="s">
        <v>50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51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50</v>
      </c>
      <c r="AI75" s="29"/>
      <c r="AJ75" s="29"/>
      <c r="AK75" s="29"/>
      <c r="AL75" s="29"/>
      <c r="AM75" s="38" t="s">
        <v>51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 x14ac:dyDescent="0.2">
      <c r="B82" s="27"/>
      <c r="C82" s="19" t="s">
        <v>54</v>
      </c>
      <c r="AR82" s="27"/>
    </row>
    <row r="83" spans="1:90" s="1" customFormat="1" ht="6.95" customHeight="1" x14ac:dyDescent="0.2">
      <c r="B83" s="27"/>
      <c r="AR83" s="27"/>
    </row>
    <row r="84" spans="1:90" s="3" customFormat="1" ht="12" customHeight="1" x14ac:dyDescent="0.2">
      <c r="B84" s="43"/>
      <c r="C84" s="24" t="s">
        <v>12</v>
      </c>
      <c r="L84" s="3" t="str">
        <f>K5</f>
        <v>REV22-036</v>
      </c>
      <c r="AR84" s="43"/>
    </row>
    <row r="85" spans="1:90" s="4" customFormat="1" ht="36.950000000000003" customHeight="1" x14ac:dyDescent="0.2">
      <c r="B85" s="44"/>
      <c r="C85" s="45" t="s">
        <v>14</v>
      </c>
      <c r="L85" s="311" t="str">
        <f>K6</f>
        <v>Rekonstrukce podlahy jazykové učebny v objektu ZŠ Lískovec, K Sedlištím 320, F-M</v>
      </c>
      <c r="M85" s="312"/>
      <c r="N85" s="312"/>
      <c r="O85" s="312"/>
      <c r="P85" s="312"/>
      <c r="Q85" s="312"/>
      <c r="R85" s="312"/>
      <c r="S85" s="312"/>
      <c r="T85" s="312"/>
      <c r="U85" s="312"/>
      <c r="V85" s="312"/>
      <c r="W85" s="312"/>
      <c r="X85" s="312"/>
      <c r="Y85" s="312"/>
      <c r="Z85" s="312"/>
      <c r="AA85" s="312"/>
      <c r="AB85" s="312"/>
      <c r="AC85" s="312"/>
      <c r="AD85" s="312"/>
      <c r="AE85" s="312"/>
      <c r="AF85" s="312"/>
      <c r="AG85" s="312"/>
      <c r="AH85" s="312"/>
      <c r="AI85" s="312"/>
      <c r="AJ85" s="312"/>
      <c r="AK85" s="312"/>
      <c r="AL85" s="312"/>
      <c r="AM85" s="312"/>
      <c r="AN85" s="312"/>
      <c r="AO85" s="312"/>
      <c r="AR85" s="44"/>
    </row>
    <row r="86" spans="1:90" s="1" customFormat="1" ht="6.95" customHeight="1" x14ac:dyDescent="0.2">
      <c r="B86" s="27"/>
      <c r="AR86" s="27"/>
    </row>
    <row r="87" spans="1:90" s="1" customFormat="1" ht="12" customHeight="1" x14ac:dyDescent="0.2">
      <c r="B87" s="27"/>
      <c r="C87" s="24" t="s">
        <v>18</v>
      </c>
      <c r="L87" s="46" t="str">
        <f>IF(K8="","",K8)</f>
        <v xml:space="preserve"> </v>
      </c>
      <c r="AI87" s="24" t="s">
        <v>20</v>
      </c>
      <c r="AM87" s="313" t="str">
        <f>IF(AN8= "","",AN8)</f>
        <v>19. 4. 2022</v>
      </c>
      <c r="AN87" s="313"/>
      <c r="AR87" s="27"/>
    </row>
    <row r="88" spans="1:90" s="1" customFormat="1" ht="6.95" customHeight="1" x14ac:dyDescent="0.2">
      <c r="B88" s="27"/>
      <c r="AR88" s="27"/>
    </row>
    <row r="89" spans="1:90" s="1" customFormat="1" ht="15.2" customHeight="1" x14ac:dyDescent="0.2">
      <c r="B89" s="27"/>
      <c r="C89" s="24" t="s">
        <v>22</v>
      </c>
      <c r="L89" s="3" t="str">
        <f>IF(E11= "","",E11)</f>
        <v>ZŠ a MŠ F-M, Lískovec, K Sedlištím 320, F-M</v>
      </c>
      <c r="AI89" s="24" t="s">
        <v>31</v>
      </c>
      <c r="AM89" s="314" t="str">
        <f>IF(E17="","",E17)</f>
        <v xml:space="preserve"> </v>
      </c>
      <c r="AN89" s="315"/>
      <c r="AO89" s="315"/>
      <c r="AP89" s="315"/>
      <c r="AR89" s="27"/>
      <c r="AS89" s="316" t="s">
        <v>55</v>
      </c>
      <c r="AT89" s="317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 x14ac:dyDescent="0.2">
      <c r="B90" s="27"/>
      <c r="C90" s="24" t="s">
        <v>27</v>
      </c>
      <c r="L90" s="3" t="str">
        <f>IF(E14="","",E14)</f>
        <v>R.E.V.I.S. s.r.o., 28. října 1639, Frýdek-Místek</v>
      </c>
      <c r="AI90" s="24" t="s">
        <v>33</v>
      </c>
      <c r="AM90" s="314" t="str">
        <f>IF(E20="","",E20)</f>
        <v xml:space="preserve"> </v>
      </c>
      <c r="AN90" s="315"/>
      <c r="AO90" s="315"/>
      <c r="AP90" s="315"/>
      <c r="AR90" s="27"/>
      <c r="AS90" s="318"/>
      <c r="AT90" s="319"/>
      <c r="BD90" s="50"/>
    </row>
    <row r="91" spans="1:90" s="1" customFormat="1" ht="10.9" customHeight="1" x14ac:dyDescent="0.2">
      <c r="B91" s="27"/>
      <c r="AR91" s="27"/>
      <c r="AS91" s="318"/>
      <c r="AT91" s="319"/>
      <c r="BD91" s="50"/>
    </row>
    <row r="92" spans="1:90" s="1" customFormat="1" ht="29.25" customHeight="1" x14ac:dyDescent="0.2">
      <c r="B92" s="27"/>
      <c r="C92" s="306" t="s">
        <v>56</v>
      </c>
      <c r="D92" s="307"/>
      <c r="E92" s="307"/>
      <c r="F92" s="307"/>
      <c r="G92" s="307"/>
      <c r="H92" s="51"/>
      <c r="I92" s="308" t="s">
        <v>57</v>
      </c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9" t="s">
        <v>58</v>
      </c>
      <c r="AH92" s="307"/>
      <c r="AI92" s="307"/>
      <c r="AJ92" s="307"/>
      <c r="AK92" s="307"/>
      <c r="AL92" s="307"/>
      <c r="AM92" s="307"/>
      <c r="AN92" s="308" t="s">
        <v>59</v>
      </c>
      <c r="AO92" s="307"/>
      <c r="AP92" s="310"/>
      <c r="AQ92" s="52" t="s">
        <v>60</v>
      </c>
      <c r="AR92" s="27"/>
      <c r="AS92" s="53" t="s">
        <v>61</v>
      </c>
      <c r="AT92" s="54" t="s">
        <v>62</v>
      </c>
      <c r="AU92" s="54" t="s">
        <v>63</v>
      </c>
      <c r="AV92" s="54" t="s">
        <v>64</v>
      </c>
      <c r="AW92" s="54" t="s">
        <v>65</v>
      </c>
      <c r="AX92" s="54" t="s">
        <v>66</v>
      </c>
      <c r="AY92" s="54" t="s">
        <v>67</v>
      </c>
      <c r="AZ92" s="54" t="s">
        <v>68</v>
      </c>
      <c r="BA92" s="54" t="s">
        <v>69</v>
      </c>
      <c r="BB92" s="54" t="s">
        <v>70</v>
      </c>
      <c r="BC92" s="54" t="s">
        <v>71</v>
      </c>
      <c r="BD92" s="55" t="s">
        <v>72</v>
      </c>
    </row>
    <row r="93" spans="1:90" s="1" customFormat="1" ht="10.9" customHeight="1" x14ac:dyDescent="0.2">
      <c r="B93" s="27"/>
      <c r="AR93" s="27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 x14ac:dyDescent="0.2">
      <c r="B94" s="57"/>
      <c r="C94" s="58" t="s">
        <v>73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303">
        <f>ROUND(AG95,2)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>
        <f>ROUND(AU95,5)</f>
        <v>81.948089999999993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74</v>
      </c>
      <c r="BT94" s="66" t="s">
        <v>75</v>
      </c>
      <c r="BV94" s="66" t="s">
        <v>76</v>
      </c>
      <c r="BW94" s="66" t="s">
        <v>4</v>
      </c>
      <c r="BX94" s="66" t="s">
        <v>77</v>
      </c>
      <c r="CL94" s="66" t="s">
        <v>1</v>
      </c>
    </row>
    <row r="95" spans="1:90" s="6" customFormat="1" ht="37.5" customHeight="1" x14ac:dyDescent="0.2">
      <c r="A95" s="67" t="s">
        <v>78</v>
      </c>
      <c r="B95" s="68"/>
      <c r="C95" s="69"/>
      <c r="D95" s="302" t="s">
        <v>13</v>
      </c>
      <c r="E95" s="302"/>
      <c r="F95" s="302"/>
      <c r="G95" s="302"/>
      <c r="H95" s="302"/>
      <c r="I95" s="70"/>
      <c r="J95" s="302" t="s">
        <v>15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'Rekce podlahy jaz.učeb.'!J28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71" t="s">
        <v>79</v>
      </c>
      <c r="AR95" s="68"/>
      <c r="AS95" s="72">
        <v>0</v>
      </c>
      <c r="AT95" s="73">
        <f>ROUND(SUM(AV95:AW95),2)</f>
        <v>0</v>
      </c>
      <c r="AU95" s="74">
        <f>'Rekce podlahy jaz.učeb.'!P123</f>
        <v>81.948092000000003</v>
      </c>
      <c r="AV95" s="73">
        <f>'Rekce podlahy jaz.učeb.'!J31</f>
        <v>0</v>
      </c>
      <c r="AW95" s="73">
        <f>'Rekce podlahy jaz.učeb.'!J32</f>
        <v>0</v>
      </c>
      <c r="AX95" s="73">
        <f>'Rekce podlahy jaz.učeb.'!J33</f>
        <v>0</v>
      </c>
      <c r="AY95" s="73">
        <f>'Rekce podlahy jaz.učeb.'!J34</f>
        <v>0</v>
      </c>
      <c r="AZ95" s="73">
        <f>'Rekce podlahy jaz.učeb.'!F31</f>
        <v>0</v>
      </c>
      <c r="BA95" s="73">
        <f>'Rekce podlahy jaz.učeb.'!F32</f>
        <v>0</v>
      </c>
      <c r="BB95" s="73">
        <f>'Rekce podlahy jaz.učeb.'!F33</f>
        <v>0</v>
      </c>
      <c r="BC95" s="73">
        <f>'Rekce podlahy jaz.učeb.'!F34</f>
        <v>0</v>
      </c>
      <c r="BD95" s="75">
        <f>'Rekce podlahy jaz.učeb.'!F35</f>
        <v>0</v>
      </c>
      <c r="BT95" s="76" t="s">
        <v>80</v>
      </c>
      <c r="BU95" s="76" t="s">
        <v>81</v>
      </c>
      <c r="BV95" s="76" t="s">
        <v>76</v>
      </c>
      <c r="BW95" s="76" t="s">
        <v>4</v>
      </c>
      <c r="BX95" s="76" t="s">
        <v>77</v>
      </c>
      <c r="CL95" s="76" t="s">
        <v>1</v>
      </c>
    </row>
    <row r="96" spans="1:90" s="1" customFormat="1" ht="30" customHeight="1" x14ac:dyDescent="0.2">
      <c r="B96" s="27"/>
      <c r="AR96" s="27"/>
    </row>
    <row r="97" spans="2:44" s="1" customFormat="1" ht="6.95" customHeight="1" x14ac:dyDescent="0.2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REV22-036 - Rekonstrukc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55698-E5DF-439E-8DF4-0685365996CC}">
  <sheetPr>
    <pageSetUpPr fitToPage="1"/>
  </sheetPr>
  <dimension ref="A1:AR100"/>
  <sheetViews>
    <sheetView showGridLines="0" workbookViewId="0">
      <selection activeCell="AS73" sqref="AS1:AS104857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</cols>
  <sheetData>
    <row r="1" spans="1:43" x14ac:dyDescent="0.2">
      <c r="A1" s="164" t="s">
        <v>0</v>
      </c>
    </row>
    <row r="2" spans="1:43" ht="36.950000000000003" customHeight="1" x14ac:dyDescent="0.2"/>
    <row r="3" spans="1:43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</row>
    <row r="4" spans="1:43" ht="24.95" customHeight="1" x14ac:dyDescent="0.2">
      <c r="B4" s="18"/>
      <c r="D4" s="165" t="s">
        <v>9</v>
      </c>
    </row>
    <row r="5" spans="1:43" ht="12" customHeight="1" x14ac:dyDescent="0.2">
      <c r="B5" s="18"/>
      <c r="D5" s="166" t="s">
        <v>12</v>
      </c>
      <c r="K5" s="344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</row>
    <row r="6" spans="1:43" ht="36.950000000000003" customHeight="1" x14ac:dyDescent="0.2">
      <c r="B6" s="18"/>
      <c r="D6" s="168" t="s">
        <v>14</v>
      </c>
      <c r="K6" s="345" t="s">
        <v>455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</row>
    <row r="7" spans="1:43" ht="12" customHeight="1" x14ac:dyDescent="0.2">
      <c r="B7" s="18"/>
      <c r="D7" s="169" t="s">
        <v>16</v>
      </c>
      <c r="K7" s="167" t="s">
        <v>1</v>
      </c>
      <c r="AK7" s="169" t="s">
        <v>17</v>
      </c>
      <c r="AN7" s="167" t="s">
        <v>1</v>
      </c>
    </row>
    <row r="8" spans="1:43" ht="12" customHeight="1" x14ac:dyDescent="0.2">
      <c r="B8" s="18"/>
      <c r="D8" s="169" t="s">
        <v>18</v>
      </c>
      <c r="K8" s="167" t="s">
        <v>19</v>
      </c>
      <c r="AK8" s="169" t="s">
        <v>20</v>
      </c>
      <c r="AN8" s="170">
        <v>44595</v>
      </c>
    </row>
    <row r="9" spans="1:43" ht="14.45" customHeight="1" x14ac:dyDescent="0.2">
      <c r="B9" s="18"/>
    </row>
    <row r="10" spans="1:43" ht="12" customHeight="1" x14ac:dyDescent="0.2">
      <c r="B10" s="18"/>
      <c r="D10" s="169" t="s">
        <v>22</v>
      </c>
      <c r="AK10" s="169" t="s">
        <v>23</v>
      </c>
      <c r="AN10" s="167" t="s">
        <v>24</v>
      </c>
    </row>
    <row r="11" spans="1:43" ht="18.399999999999999" customHeight="1" x14ac:dyDescent="0.2">
      <c r="B11" s="18"/>
      <c r="E11" s="167" t="s">
        <v>25</v>
      </c>
      <c r="AK11" s="169" t="s">
        <v>26</v>
      </c>
      <c r="AN11" s="167" t="s">
        <v>1</v>
      </c>
    </row>
    <row r="12" spans="1:43" ht="6.95" customHeight="1" x14ac:dyDescent="0.2">
      <c r="B12" s="18"/>
    </row>
    <row r="13" spans="1:43" ht="12" customHeight="1" x14ac:dyDescent="0.2">
      <c r="B13" s="18"/>
      <c r="D13" s="169" t="s">
        <v>27</v>
      </c>
      <c r="AK13" s="169" t="s">
        <v>23</v>
      </c>
      <c r="AN13" s="167"/>
    </row>
    <row r="14" spans="1:43" ht="12.75" x14ac:dyDescent="0.2">
      <c r="B14" s="18"/>
      <c r="E14" s="167"/>
      <c r="AK14" s="169" t="s">
        <v>26</v>
      </c>
      <c r="AN14" s="167"/>
    </row>
    <row r="15" spans="1:43" ht="6.95" customHeight="1" x14ac:dyDescent="0.2">
      <c r="B15" s="18"/>
    </row>
    <row r="16" spans="1:43" ht="12" customHeight="1" x14ac:dyDescent="0.2">
      <c r="B16" s="18"/>
      <c r="D16" s="169" t="s">
        <v>31</v>
      </c>
      <c r="AK16" s="169" t="s">
        <v>23</v>
      </c>
      <c r="AN16" s="167" t="s">
        <v>1</v>
      </c>
    </row>
    <row r="17" spans="2:41" ht="18.399999999999999" customHeight="1" x14ac:dyDescent="0.2">
      <c r="B17" s="18"/>
      <c r="E17" s="167" t="s">
        <v>19</v>
      </c>
      <c r="AK17" s="169" t="s">
        <v>26</v>
      </c>
      <c r="AN17" s="167" t="s">
        <v>1</v>
      </c>
    </row>
    <row r="18" spans="2:41" ht="6.95" customHeight="1" x14ac:dyDescent="0.2">
      <c r="B18" s="18"/>
    </row>
    <row r="19" spans="2:41" ht="12" customHeight="1" x14ac:dyDescent="0.2">
      <c r="B19" s="18"/>
      <c r="D19" s="169" t="s">
        <v>33</v>
      </c>
      <c r="AK19" s="169" t="s">
        <v>23</v>
      </c>
      <c r="AN19" s="167" t="s">
        <v>1</v>
      </c>
    </row>
    <row r="20" spans="2:41" ht="18.399999999999999" customHeight="1" x14ac:dyDescent="0.2">
      <c r="B20" s="18"/>
      <c r="E20" s="167" t="s">
        <v>19</v>
      </c>
      <c r="AK20" s="169" t="s">
        <v>26</v>
      </c>
      <c r="AN20" s="167" t="s">
        <v>1</v>
      </c>
    </row>
    <row r="21" spans="2:41" ht="6.95" customHeight="1" x14ac:dyDescent="0.2">
      <c r="B21" s="18"/>
    </row>
    <row r="22" spans="2:41" ht="12" customHeight="1" x14ac:dyDescent="0.2">
      <c r="B22" s="18"/>
      <c r="D22" s="169" t="s">
        <v>34</v>
      </c>
    </row>
    <row r="23" spans="2:41" ht="16.5" customHeight="1" x14ac:dyDescent="0.2">
      <c r="B23" s="18"/>
      <c r="E23" s="346" t="s">
        <v>1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</row>
    <row r="24" spans="2:41" ht="6.95" customHeight="1" x14ac:dyDescent="0.2">
      <c r="B24" s="18"/>
    </row>
    <row r="25" spans="2:4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</row>
    <row r="26" spans="2:41" s="1" customFormat="1" ht="25.9" customHeight="1" x14ac:dyDescent="0.2">
      <c r="B26" s="27"/>
      <c r="D26" s="172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47">
        <f>ROUND(AG94,2)</f>
        <v>0</v>
      </c>
      <c r="AL26" s="295"/>
      <c r="AM26" s="295"/>
      <c r="AN26" s="295"/>
      <c r="AO26" s="295"/>
    </row>
    <row r="27" spans="2:41" s="1" customFormat="1" ht="6.95" customHeight="1" x14ac:dyDescent="0.2">
      <c r="B27" s="27"/>
    </row>
    <row r="28" spans="2:41" s="1" customFormat="1" ht="12.75" x14ac:dyDescent="0.2">
      <c r="B28" s="27"/>
      <c r="L28" s="348" t="s">
        <v>36</v>
      </c>
      <c r="M28" s="348"/>
      <c r="N28" s="348"/>
      <c r="O28" s="348"/>
      <c r="P28" s="348"/>
      <c r="W28" s="348" t="s">
        <v>37</v>
      </c>
      <c r="X28" s="348"/>
      <c r="Y28" s="348"/>
      <c r="Z28" s="348"/>
      <c r="AA28" s="348"/>
      <c r="AB28" s="348"/>
      <c r="AC28" s="348"/>
      <c r="AD28" s="348"/>
      <c r="AE28" s="348"/>
      <c r="AK28" s="348" t="s">
        <v>38</v>
      </c>
      <c r="AL28" s="348"/>
      <c r="AM28" s="348"/>
      <c r="AN28" s="348"/>
      <c r="AO28" s="348"/>
    </row>
    <row r="29" spans="2:41" s="175" customFormat="1" ht="14.45" customHeight="1" x14ac:dyDescent="0.2">
      <c r="B29" s="174"/>
      <c r="D29" s="169" t="s">
        <v>39</v>
      </c>
      <c r="F29" s="169" t="s">
        <v>40</v>
      </c>
      <c r="L29" s="337">
        <v>0.21</v>
      </c>
      <c r="M29" s="338"/>
      <c r="N29" s="338"/>
      <c r="O29" s="338"/>
      <c r="P29" s="338"/>
      <c r="W29" s="339">
        <f>AG94</f>
        <v>0</v>
      </c>
      <c r="X29" s="338"/>
      <c r="Y29" s="338"/>
      <c r="Z29" s="338"/>
      <c r="AA29" s="338"/>
      <c r="AB29" s="338"/>
      <c r="AC29" s="338"/>
      <c r="AD29" s="338"/>
      <c r="AE29" s="338"/>
      <c r="AK29" s="339">
        <f>W29*L29</f>
        <v>0</v>
      </c>
      <c r="AL29" s="338"/>
      <c r="AM29" s="338"/>
      <c r="AN29" s="338"/>
      <c r="AO29" s="338"/>
    </row>
    <row r="30" spans="2:41" s="175" customFormat="1" ht="14.45" customHeight="1" x14ac:dyDescent="0.2">
      <c r="B30" s="174"/>
      <c r="F30" s="169" t="s">
        <v>41</v>
      </c>
      <c r="L30" s="337">
        <v>0.15</v>
      </c>
      <c r="M30" s="338"/>
      <c r="N30" s="338"/>
      <c r="O30" s="338"/>
      <c r="P30" s="338"/>
      <c r="W30" s="339">
        <v>0</v>
      </c>
      <c r="X30" s="338"/>
      <c r="Y30" s="338"/>
      <c r="Z30" s="338"/>
      <c r="AA30" s="338"/>
      <c r="AB30" s="338"/>
      <c r="AC30" s="338"/>
      <c r="AD30" s="338"/>
      <c r="AE30" s="338"/>
      <c r="AK30" s="339">
        <v>0</v>
      </c>
      <c r="AL30" s="338"/>
      <c r="AM30" s="338"/>
      <c r="AN30" s="338"/>
      <c r="AO30" s="338"/>
    </row>
    <row r="31" spans="2:41" s="175" customFormat="1" ht="14.45" hidden="1" customHeight="1" x14ac:dyDescent="0.2">
      <c r="B31" s="174"/>
      <c r="F31" s="169" t="s">
        <v>42</v>
      </c>
      <c r="L31" s="337">
        <v>0.21</v>
      </c>
      <c r="M31" s="338"/>
      <c r="N31" s="338"/>
      <c r="O31" s="338"/>
      <c r="P31" s="338"/>
      <c r="W31" s="339" t="e">
        <f>ROUND(#REF!, 2)</f>
        <v>#REF!</v>
      </c>
      <c r="X31" s="338"/>
      <c r="Y31" s="338"/>
      <c r="Z31" s="338"/>
      <c r="AA31" s="338"/>
      <c r="AB31" s="338"/>
      <c r="AC31" s="338"/>
      <c r="AD31" s="338"/>
      <c r="AE31" s="338"/>
      <c r="AK31" s="339">
        <v>0</v>
      </c>
      <c r="AL31" s="338"/>
      <c r="AM31" s="338"/>
      <c r="AN31" s="338"/>
      <c r="AO31" s="338"/>
    </row>
    <row r="32" spans="2:41" s="175" customFormat="1" ht="14.45" hidden="1" customHeight="1" x14ac:dyDescent="0.2">
      <c r="B32" s="174"/>
      <c r="F32" s="169" t="s">
        <v>43</v>
      </c>
      <c r="L32" s="337">
        <v>0.15</v>
      </c>
      <c r="M32" s="338"/>
      <c r="N32" s="338"/>
      <c r="O32" s="338"/>
      <c r="P32" s="338"/>
      <c r="W32" s="339" t="e">
        <f>ROUND(#REF!, 2)</f>
        <v>#REF!</v>
      </c>
      <c r="X32" s="338"/>
      <c r="Y32" s="338"/>
      <c r="Z32" s="338"/>
      <c r="AA32" s="338"/>
      <c r="AB32" s="338"/>
      <c r="AC32" s="338"/>
      <c r="AD32" s="338"/>
      <c r="AE32" s="338"/>
      <c r="AK32" s="339">
        <v>0</v>
      </c>
      <c r="AL32" s="338"/>
      <c r="AM32" s="338"/>
      <c r="AN32" s="338"/>
      <c r="AO32" s="338"/>
    </row>
    <row r="33" spans="2:43" s="175" customFormat="1" ht="14.45" hidden="1" customHeight="1" x14ac:dyDescent="0.2">
      <c r="B33" s="174"/>
      <c r="F33" s="169" t="s">
        <v>44</v>
      </c>
      <c r="L33" s="337">
        <v>0</v>
      </c>
      <c r="M33" s="338"/>
      <c r="N33" s="338"/>
      <c r="O33" s="338"/>
      <c r="P33" s="338"/>
      <c r="W33" s="339" t="e">
        <f>ROUND(#REF!, 2)</f>
        <v>#REF!</v>
      </c>
      <c r="X33" s="338"/>
      <c r="Y33" s="338"/>
      <c r="Z33" s="338"/>
      <c r="AA33" s="338"/>
      <c r="AB33" s="338"/>
      <c r="AC33" s="338"/>
      <c r="AD33" s="338"/>
      <c r="AE33" s="338"/>
      <c r="AK33" s="339">
        <v>0</v>
      </c>
      <c r="AL33" s="338"/>
      <c r="AM33" s="338"/>
      <c r="AN33" s="338"/>
      <c r="AO33" s="338"/>
    </row>
    <row r="34" spans="2:43" s="1" customFormat="1" ht="6.95" customHeight="1" x14ac:dyDescent="0.2">
      <c r="B34" s="27"/>
    </row>
    <row r="35" spans="2:43" s="1" customFormat="1" ht="25.9" customHeight="1" x14ac:dyDescent="0.2">
      <c r="B35" s="27"/>
      <c r="C35" s="32"/>
      <c r="D35" s="176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177" t="s">
        <v>46</v>
      </c>
      <c r="U35" s="34"/>
      <c r="V35" s="34"/>
      <c r="W35" s="34"/>
      <c r="X35" s="340" t="s">
        <v>47</v>
      </c>
      <c r="Y35" s="321"/>
      <c r="Z35" s="321"/>
      <c r="AA35" s="321"/>
      <c r="AB35" s="321"/>
      <c r="AC35" s="34"/>
      <c r="AD35" s="34"/>
      <c r="AE35" s="34"/>
      <c r="AF35" s="34"/>
      <c r="AG35" s="34"/>
      <c r="AH35" s="34"/>
      <c r="AI35" s="34"/>
      <c r="AJ35" s="34"/>
      <c r="AK35" s="341">
        <f>SUM(AK26:AK33)</f>
        <v>0</v>
      </c>
      <c r="AL35" s="321"/>
      <c r="AM35" s="321"/>
      <c r="AN35" s="321"/>
      <c r="AO35" s="323"/>
      <c r="AP35" s="32"/>
      <c r="AQ35" s="32"/>
    </row>
    <row r="36" spans="2:43" s="1" customFormat="1" ht="6.95" customHeight="1" x14ac:dyDescent="0.2">
      <c r="B36" s="27"/>
    </row>
    <row r="37" spans="2:43" s="1" customFormat="1" ht="14.45" customHeight="1" x14ac:dyDescent="0.2">
      <c r="B37" s="27"/>
    </row>
    <row r="38" spans="2:43" ht="14.45" customHeight="1" x14ac:dyDescent="0.2">
      <c r="B38" s="18"/>
    </row>
    <row r="39" spans="2:43" ht="14.45" customHeight="1" x14ac:dyDescent="0.2">
      <c r="B39" s="18"/>
    </row>
    <row r="40" spans="2:43" ht="14.45" customHeight="1" x14ac:dyDescent="0.2">
      <c r="B40" s="18"/>
    </row>
    <row r="41" spans="2:43" ht="14.45" customHeight="1" x14ac:dyDescent="0.2">
      <c r="B41" s="18"/>
    </row>
    <row r="42" spans="2:43" ht="14.45" customHeight="1" x14ac:dyDescent="0.2">
      <c r="B42" s="18"/>
    </row>
    <row r="43" spans="2:43" ht="14.45" customHeight="1" x14ac:dyDescent="0.2">
      <c r="B43" s="18"/>
    </row>
    <row r="44" spans="2:43" ht="14.45" customHeight="1" x14ac:dyDescent="0.2">
      <c r="B44" s="18"/>
    </row>
    <row r="45" spans="2:43" ht="14.45" customHeight="1" x14ac:dyDescent="0.2">
      <c r="B45" s="18"/>
    </row>
    <row r="46" spans="2:43" ht="14.45" customHeight="1" x14ac:dyDescent="0.2">
      <c r="B46" s="18"/>
    </row>
    <row r="47" spans="2:43" ht="14.45" customHeight="1" x14ac:dyDescent="0.2">
      <c r="B47" s="18"/>
    </row>
    <row r="48" spans="2:43" ht="14.45" customHeight="1" x14ac:dyDescent="0.2">
      <c r="B48" s="18"/>
    </row>
    <row r="49" spans="2:41" s="1" customFormat="1" ht="14.45" customHeight="1" x14ac:dyDescent="0.2">
      <c r="B49" s="27"/>
      <c r="D49" s="178" t="s">
        <v>48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178" t="s">
        <v>49</v>
      </c>
      <c r="AI49" s="37"/>
      <c r="AJ49" s="37"/>
      <c r="AK49" s="37"/>
      <c r="AL49" s="37"/>
      <c r="AM49" s="37"/>
      <c r="AN49" s="37"/>
      <c r="AO49" s="37"/>
    </row>
    <row r="50" spans="2:41" x14ac:dyDescent="0.2">
      <c r="B50" s="18"/>
    </row>
    <row r="51" spans="2:41" x14ac:dyDescent="0.2">
      <c r="B51" s="18"/>
    </row>
    <row r="52" spans="2:41" x14ac:dyDescent="0.2">
      <c r="B52" s="18"/>
    </row>
    <row r="53" spans="2:41" x14ac:dyDescent="0.2">
      <c r="B53" s="18"/>
    </row>
    <row r="54" spans="2:41" x14ac:dyDescent="0.2">
      <c r="B54" s="18"/>
    </row>
    <row r="55" spans="2:41" x14ac:dyDescent="0.2">
      <c r="B55" s="18"/>
    </row>
    <row r="56" spans="2:41" x14ac:dyDescent="0.2">
      <c r="B56" s="18"/>
    </row>
    <row r="57" spans="2:41" x14ac:dyDescent="0.2">
      <c r="B57" s="18"/>
    </row>
    <row r="58" spans="2:41" x14ac:dyDescent="0.2">
      <c r="B58" s="18"/>
    </row>
    <row r="59" spans="2:41" x14ac:dyDescent="0.2">
      <c r="B59" s="18"/>
    </row>
    <row r="60" spans="2:41" s="1" customFormat="1" ht="12.75" x14ac:dyDescent="0.2">
      <c r="B60" s="27"/>
      <c r="D60" s="179" t="s">
        <v>50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179" t="s">
        <v>51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179" t="s">
        <v>50</v>
      </c>
      <c r="AI60" s="29"/>
      <c r="AJ60" s="29"/>
      <c r="AK60" s="29"/>
      <c r="AL60" s="29"/>
      <c r="AM60" s="179" t="s">
        <v>51</v>
      </c>
      <c r="AN60" s="29"/>
      <c r="AO60" s="29"/>
    </row>
    <row r="61" spans="2:41" x14ac:dyDescent="0.2">
      <c r="B61" s="18"/>
    </row>
    <row r="62" spans="2:41" x14ac:dyDescent="0.2">
      <c r="B62" s="18"/>
    </row>
    <row r="63" spans="2:41" x14ac:dyDescent="0.2">
      <c r="B63" s="18"/>
    </row>
    <row r="64" spans="2:41" s="1" customFormat="1" ht="12.75" x14ac:dyDescent="0.2">
      <c r="B64" s="27"/>
      <c r="D64" s="178" t="s">
        <v>52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178" t="s">
        <v>53</v>
      </c>
      <c r="AI64" s="37"/>
      <c r="AJ64" s="37"/>
      <c r="AK64" s="37"/>
      <c r="AL64" s="37"/>
      <c r="AM64" s="37"/>
      <c r="AN64" s="37"/>
      <c r="AO64" s="37"/>
    </row>
    <row r="65" spans="2:43" x14ac:dyDescent="0.2">
      <c r="B65" s="18"/>
    </row>
    <row r="66" spans="2:43" x14ac:dyDescent="0.2">
      <c r="B66" s="18"/>
    </row>
    <row r="67" spans="2:43" x14ac:dyDescent="0.2">
      <c r="B67" s="18"/>
    </row>
    <row r="68" spans="2:43" x14ac:dyDescent="0.2">
      <c r="B68" s="18"/>
    </row>
    <row r="69" spans="2:43" x14ac:dyDescent="0.2">
      <c r="B69" s="18"/>
    </row>
    <row r="70" spans="2:43" x14ac:dyDescent="0.2">
      <c r="B70" s="18"/>
    </row>
    <row r="71" spans="2:43" x14ac:dyDescent="0.2">
      <c r="B71" s="18"/>
    </row>
    <row r="72" spans="2:43" x14ac:dyDescent="0.2">
      <c r="B72" s="18"/>
    </row>
    <row r="73" spans="2:43" x14ac:dyDescent="0.2">
      <c r="B73" s="18"/>
    </row>
    <row r="74" spans="2:43" x14ac:dyDescent="0.2">
      <c r="B74" s="18"/>
    </row>
    <row r="75" spans="2:43" s="1" customFormat="1" ht="12.75" x14ac:dyDescent="0.2">
      <c r="B75" s="27"/>
      <c r="D75" s="179" t="s">
        <v>50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179" t="s">
        <v>51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179" t="s">
        <v>50</v>
      </c>
      <c r="AI75" s="29"/>
      <c r="AJ75" s="29"/>
      <c r="AK75" s="29"/>
      <c r="AL75" s="29"/>
      <c r="AM75" s="179" t="s">
        <v>51</v>
      </c>
      <c r="AN75" s="29"/>
      <c r="AO75" s="29"/>
    </row>
    <row r="76" spans="2:43" s="1" customFormat="1" x14ac:dyDescent="0.2">
      <c r="B76" s="27"/>
    </row>
    <row r="77" spans="2:43" s="1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</row>
    <row r="81" spans="1:44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</row>
    <row r="82" spans="1:44" s="1" customFormat="1" ht="24.95" customHeight="1" x14ac:dyDescent="0.2">
      <c r="B82" s="27"/>
      <c r="C82" s="165" t="s">
        <v>54</v>
      </c>
    </row>
    <row r="83" spans="1:44" s="1" customFormat="1" ht="6.95" customHeight="1" x14ac:dyDescent="0.2">
      <c r="B83" s="27"/>
    </row>
    <row r="84" spans="1:44" s="180" customFormat="1" ht="12" customHeight="1" x14ac:dyDescent="0.2">
      <c r="B84" s="181"/>
      <c r="C84" s="169" t="s">
        <v>12</v>
      </c>
    </row>
    <row r="85" spans="1:44" s="182" customFormat="1" ht="36.950000000000003" customHeight="1" x14ac:dyDescent="0.2">
      <c r="B85" s="183"/>
      <c r="C85" s="184" t="s">
        <v>14</v>
      </c>
      <c r="L85" s="342" t="str">
        <f>K6</f>
        <v>Rekonstrukce podlah ZŠ Lískovec, K Sedlištím 320, F-M</v>
      </c>
      <c r="M85" s="343"/>
      <c r="N85" s="343"/>
      <c r="O85" s="343"/>
      <c r="P85" s="343"/>
      <c r="Q85" s="343"/>
      <c r="R85" s="343"/>
      <c r="S85" s="343"/>
      <c r="T85" s="343"/>
      <c r="U85" s="343"/>
      <c r="V85" s="343"/>
      <c r="W85" s="343"/>
      <c r="X85" s="343"/>
      <c r="Y85" s="343"/>
      <c r="Z85" s="343"/>
      <c r="AA85" s="343"/>
      <c r="AB85" s="343"/>
      <c r="AC85" s="343"/>
      <c r="AD85" s="343"/>
      <c r="AE85" s="343"/>
      <c r="AF85" s="343"/>
      <c r="AG85" s="343"/>
      <c r="AH85" s="343"/>
      <c r="AI85" s="343"/>
      <c r="AJ85" s="343"/>
      <c r="AK85" s="343"/>
      <c r="AL85" s="343"/>
      <c r="AM85" s="343"/>
      <c r="AN85" s="343"/>
      <c r="AO85" s="343"/>
    </row>
    <row r="86" spans="1:44" s="1" customFormat="1" ht="6.95" customHeight="1" x14ac:dyDescent="0.2">
      <c r="B86" s="27"/>
    </row>
    <row r="87" spans="1:44" s="1" customFormat="1" ht="12" customHeight="1" x14ac:dyDescent="0.2">
      <c r="B87" s="27"/>
      <c r="C87" s="169" t="s">
        <v>18</v>
      </c>
      <c r="L87" s="185" t="str">
        <f>IF(K8="","",K8)</f>
        <v xml:space="preserve"> </v>
      </c>
      <c r="AI87" s="169" t="s">
        <v>20</v>
      </c>
      <c r="AM87" s="329">
        <f>IF(AN8= "","",AN8)</f>
        <v>44595</v>
      </c>
      <c r="AN87" s="329"/>
    </row>
    <row r="88" spans="1:44" s="1" customFormat="1" ht="6.95" customHeight="1" x14ac:dyDescent="0.2">
      <c r="B88" s="27"/>
    </row>
    <row r="89" spans="1:44" s="1" customFormat="1" ht="15.2" customHeight="1" x14ac:dyDescent="0.2">
      <c r="B89" s="27"/>
      <c r="C89" s="169" t="s">
        <v>22</v>
      </c>
      <c r="L89" s="180" t="str">
        <f>IF(E11= "","",E11)</f>
        <v>ZŠ a MŠ F-M, Lískovec, K Sedlištím 320, F-M</v>
      </c>
      <c r="AI89" s="169" t="s">
        <v>31</v>
      </c>
      <c r="AM89" s="330" t="str">
        <f>IF(E17="","",E17)</f>
        <v xml:space="preserve"> </v>
      </c>
      <c r="AN89" s="331"/>
      <c r="AO89" s="331"/>
      <c r="AP89" s="331"/>
    </row>
    <row r="90" spans="1:44" s="1" customFormat="1" ht="15.2" customHeight="1" x14ac:dyDescent="0.2">
      <c r="B90" s="27"/>
      <c r="C90" s="169" t="s">
        <v>27</v>
      </c>
      <c r="L90" s="180"/>
      <c r="AI90" s="169" t="s">
        <v>33</v>
      </c>
      <c r="AM90" s="330" t="str">
        <f>IF(E20="","",E20)</f>
        <v xml:space="preserve"> </v>
      </c>
      <c r="AN90" s="331"/>
      <c r="AO90" s="331"/>
      <c r="AP90" s="331"/>
    </row>
    <row r="91" spans="1:44" s="1" customFormat="1" ht="10.9" customHeight="1" x14ac:dyDescent="0.2">
      <c r="B91" s="27"/>
    </row>
    <row r="92" spans="1:44" s="1" customFormat="1" ht="29.25" customHeight="1" x14ac:dyDescent="0.2">
      <c r="B92" s="27"/>
      <c r="C92" s="332" t="s">
        <v>56</v>
      </c>
      <c r="D92" s="333"/>
      <c r="E92" s="333"/>
      <c r="F92" s="333"/>
      <c r="G92" s="333"/>
      <c r="H92" s="51"/>
      <c r="I92" s="334" t="s">
        <v>57</v>
      </c>
      <c r="J92" s="333"/>
      <c r="K92" s="333"/>
      <c r="L92" s="333"/>
      <c r="M92" s="333"/>
      <c r="N92" s="333"/>
      <c r="O92" s="333"/>
      <c r="P92" s="333"/>
      <c r="Q92" s="333"/>
      <c r="R92" s="333"/>
      <c r="S92" s="333"/>
      <c r="T92" s="333"/>
      <c r="U92" s="333"/>
      <c r="V92" s="333"/>
      <c r="W92" s="333"/>
      <c r="X92" s="333"/>
      <c r="Y92" s="333"/>
      <c r="Z92" s="333"/>
      <c r="AA92" s="333"/>
      <c r="AB92" s="333"/>
      <c r="AC92" s="333"/>
      <c r="AD92" s="333"/>
      <c r="AE92" s="333"/>
      <c r="AF92" s="333"/>
      <c r="AG92" s="335" t="s">
        <v>58</v>
      </c>
      <c r="AH92" s="333"/>
      <c r="AI92" s="333"/>
      <c r="AJ92" s="333"/>
      <c r="AK92" s="333"/>
      <c r="AL92" s="333"/>
      <c r="AM92" s="333"/>
      <c r="AN92" s="334" t="s">
        <v>59</v>
      </c>
      <c r="AO92" s="333"/>
      <c r="AP92" s="336"/>
      <c r="AQ92" s="187" t="s">
        <v>60</v>
      </c>
    </row>
    <row r="93" spans="1:44" s="1" customFormat="1" ht="10.9" customHeight="1" x14ac:dyDescent="0.2">
      <c r="B93" s="27"/>
    </row>
    <row r="94" spans="1:44" s="191" customFormat="1" ht="32.450000000000003" customHeight="1" x14ac:dyDescent="0.2">
      <c r="B94" s="192"/>
      <c r="C94" s="193" t="s">
        <v>73</v>
      </c>
      <c r="D94" s="194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4"/>
      <c r="AG94" s="327">
        <f>ROUND(SUM(AG95:AM98),2)</f>
        <v>0</v>
      </c>
      <c r="AH94" s="327"/>
      <c r="AI94" s="327"/>
      <c r="AJ94" s="327"/>
      <c r="AK94" s="327"/>
      <c r="AL94" s="327"/>
      <c r="AM94" s="327"/>
      <c r="AN94" s="328">
        <f>SUM(AN95:AP98)</f>
        <v>0</v>
      </c>
      <c r="AO94" s="328"/>
      <c r="AP94" s="328"/>
      <c r="AQ94" s="196" t="s">
        <v>1</v>
      </c>
      <c r="AR94" s="197" t="s">
        <v>1</v>
      </c>
    </row>
    <row r="95" spans="1:44" s="204" customFormat="1" ht="16.5" customHeight="1" x14ac:dyDescent="0.2">
      <c r="A95" s="198" t="s">
        <v>78</v>
      </c>
      <c r="B95" s="199"/>
      <c r="C95" s="200"/>
      <c r="D95" s="324" t="s">
        <v>293</v>
      </c>
      <c r="E95" s="324"/>
      <c r="F95" s="324"/>
      <c r="G95" s="324"/>
      <c r="H95" s="324"/>
      <c r="I95" s="202"/>
      <c r="J95" s="324" t="s">
        <v>294</v>
      </c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24"/>
      <c r="AE95" s="324"/>
      <c r="AF95" s="324"/>
      <c r="AG95" s="325">
        <f>'O1 - Rekce učebny - podlaha'!J30</f>
        <v>0</v>
      </c>
      <c r="AH95" s="326"/>
      <c r="AI95" s="326"/>
      <c r="AJ95" s="326"/>
      <c r="AK95" s="326"/>
      <c r="AL95" s="326"/>
      <c r="AM95" s="326"/>
      <c r="AN95" s="325">
        <f>'O1 - Rekce učebny - podlaha'!J39</f>
        <v>0</v>
      </c>
      <c r="AO95" s="326"/>
      <c r="AP95" s="326"/>
      <c r="AQ95" s="203" t="s">
        <v>79</v>
      </c>
      <c r="AR95" s="205" t="s">
        <v>1</v>
      </c>
    </row>
    <row r="96" spans="1:44" s="204" customFormat="1" ht="16.5" customHeight="1" x14ac:dyDescent="0.2">
      <c r="A96" s="198" t="s">
        <v>78</v>
      </c>
      <c r="B96" s="199"/>
      <c r="C96" s="200"/>
      <c r="D96" s="324" t="s">
        <v>296</v>
      </c>
      <c r="E96" s="324"/>
      <c r="F96" s="324"/>
      <c r="G96" s="324"/>
      <c r="H96" s="324"/>
      <c r="I96" s="202"/>
      <c r="J96" s="324" t="s">
        <v>297</v>
      </c>
      <c r="K96" s="324"/>
      <c r="L96" s="324"/>
      <c r="M96" s="324"/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/>
      <c r="AC96" s="324"/>
      <c r="AD96" s="324"/>
      <c r="AE96" s="324"/>
      <c r="AF96" s="324"/>
      <c r="AG96" s="325">
        <f>'O2 - elektroinstalační práce'!J30</f>
        <v>0</v>
      </c>
      <c r="AH96" s="326"/>
      <c r="AI96" s="326"/>
      <c r="AJ96" s="326"/>
      <c r="AK96" s="326"/>
      <c r="AL96" s="326"/>
      <c r="AM96" s="326"/>
      <c r="AN96" s="325">
        <f>'O2 - elektroinstalační práce'!J39</f>
        <v>0</v>
      </c>
      <c r="AO96" s="326"/>
      <c r="AP96" s="326"/>
      <c r="AQ96" s="203" t="s">
        <v>79</v>
      </c>
      <c r="AR96" s="205" t="s">
        <v>1</v>
      </c>
    </row>
    <row r="97" spans="1:44" s="204" customFormat="1" ht="16.5" customHeight="1" x14ac:dyDescent="0.2">
      <c r="A97" s="198"/>
      <c r="B97" s="199"/>
      <c r="C97" s="200"/>
      <c r="D97" s="201"/>
      <c r="E97" s="201"/>
      <c r="F97" s="201"/>
      <c r="G97" s="201"/>
      <c r="H97" s="201"/>
      <c r="I97" s="202"/>
      <c r="J97" s="324" t="s">
        <v>456</v>
      </c>
      <c r="K97" s="324"/>
      <c r="L97" s="324"/>
      <c r="M97" s="324"/>
      <c r="N97" s="324"/>
      <c r="O97" s="324"/>
      <c r="P97" s="324"/>
      <c r="Q97" s="324"/>
      <c r="R97" s="324"/>
      <c r="S97" s="324"/>
      <c r="T97" s="324"/>
      <c r="U97" s="324"/>
      <c r="V97" s="324"/>
      <c r="W97" s="324"/>
      <c r="X97" s="324"/>
      <c r="Y97" s="324"/>
      <c r="Z97" s="324"/>
      <c r="AA97" s="324"/>
      <c r="AB97" s="324"/>
      <c r="AC97" s="324"/>
      <c r="AD97" s="324"/>
      <c r="AE97" s="324"/>
      <c r="AF97" s="324"/>
      <c r="AG97" s="325">
        <f>'Demontáž a vyklizení'!F31</f>
        <v>0</v>
      </c>
      <c r="AH97" s="326"/>
      <c r="AI97" s="326"/>
      <c r="AJ97" s="326"/>
      <c r="AK97" s="326"/>
      <c r="AL97" s="326"/>
      <c r="AM97" s="326"/>
      <c r="AN97" s="325">
        <f>'Demontáž a vyklizení'!J37</f>
        <v>0</v>
      </c>
      <c r="AO97" s="326"/>
      <c r="AP97" s="326"/>
      <c r="AQ97" s="203"/>
      <c r="AR97" s="205"/>
    </row>
    <row r="98" spans="1:44" s="204" customFormat="1" ht="31.5" customHeight="1" x14ac:dyDescent="0.2">
      <c r="A98" s="198"/>
      <c r="B98" s="199"/>
      <c r="C98" s="200"/>
      <c r="D98" s="201"/>
      <c r="E98" s="201"/>
      <c r="F98" s="201"/>
      <c r="G98" s="201"/>
      <c r="H98" s="201"/>
      <c r="I98" s="202"/>
      <c r="J98" s="324" t="s">
        <v>15</v>
      </c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4"/>
      <c r="V98" s="324"/>
      <c r="W98" s="324"/>
      <c r="X98" s="324"/>
      <c r="Y98" s="324"/>
      <c r="Z98" s="324"/>
      <c r="AA98" s="324"/>
      <c r="AB98" s="324"/>
      <c r="AC98" s="324"/>
      <c r="AD98" s="324"/>
      <c r="AE98" s="324"/>
      <c r="AF98" s="324"/>
      <c r="AG98" s="325">
        <f>'Rekce podlahy jaz.učeb.'!J28</f>
        <v>0</v>
      </c>
      <c r="AH98" s="326"/>
      <c r="AI98" s="326"/>
      <c r="AJ98" s="326"/>
      <c r="AK98" s="326"/>
      <c r="AL98" s="326"/>
      <c r="AM98" s="326"/>
      <c r="AN98" s="325">
        <f>'Rekce podlahy jaz.učeb.'!J37</f>
        <v>0</v>
      </c>
      <c r="AO98" s="326"/>
      <c r="AP98" s="326"/>
      <c r="AQ98" s="203"/>
      <c r="AR98" s="205"/>
    </row>
    <row r="99" spans="1:44" s="1" customFormat="1" ht="30" customHeight="1" x14ac:dyDescent="0.2">
      <c r="B99" s="27"/>
    </row>
    <row r="100" spans="1:44" s="1" customFormat="1" ht="6.95" customHeight="1" x14ac:dyDescent="0.2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J98:AF98"/>
    <mergeCell ref="AG98:AM98"/>
    <mergeCell ref="AN98:AP98"/>
    <mergeCell ref="D96:H96"/>
    <mergeCell ref="J96:AF96"/>
    <mergeCell ref="AG96:AM96"/>
    <mergeCell ref="AN96:AP96"/>
    <mergeCell ref="J97:AF97"/>
    <mergeCell ref="AG97:AM97"/>
    <mergeCell ref="AN97:AP97"/>
  </mergeCells>
  <hyperlinks>
    <hyperlink ref="A95" location="'O1 - Oprava učebny - podlaha'!C2" display="/" xr:uid="{EE02B94D-2FB7-4AE4-A27D-8B9EF1ED0DAF}"/>
    <hyperlink ref="A96" location="'O2 - elektroinstalační práce'!C2" display="/" xr:uid="{78CF5C70-E5BA-4BFC-B10A-D33154BCD18D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DD2BF-6DC1-4B0A-B828-462A9BC06044}">
  <sheetPr>
    <pageSetUpPr fitToPage="1"/>
  </sheetPr>
  <dimension ref="B2:V111"/>
  <sheetViews>
    <sheetView showGridLines="0" tabSelected="1" topLeftCell="A82" workbookViewId="0">
      <selection activeCell="F112" sqref="F1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3.6640625" customWidth="1"/>
    <col min="6" max="6" width="72.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</cols>
  <sheetData>
    <row r="2" spans="2:22" ht="36.950000000000003" customHeight="1" x14ac:dyDescent="0.2">
      <c r="L2" s="305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</row>
    <row r="3" spans="2:22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</row>
    <row r="4" spans="2:22" ht="24.95" customHeight="1" x14ac:dyDescent="0.2">
      <c r="B4" s="18"/>
      <c r="D4" s="19" t="s">
        <v>83</v>
      </c>
      <c r="L4" s="18"/>
      <c r="M4" s="77" t="s">
        <v>10</v>
      </c>
    </row>
    <row r="5" spans="2:22" ht="6.95" customHeight="1" x14ac:dyDescent="0.2">
      <c r="B5" s="18"/>
      <c r="L5" s="18"/>
    </row>
    <row r="6" spans="2:22" s="1" customFormat="1" ht="12" customHeight="1" x14ac:dyDescent="0.2">
      <c r="B6" s="27"/>
      <c r="D6" s="24" t="s">
        <v>14</v>
      </c>
      <c r="L6" s="27"/>
    </row>
    <row r="7" spans="2:22" s="1" customFormat="1" ht="30" customHeight="1" x14ac:dyDescent="0.2">
      <c r="B7" s="27"/>
      <c r="E7" s="311" t="s">
        <v>457</v>
      </c>
      <c r="F7" s="349"/>
      <c r="G7" s="349"/>
      <c r="H7" s="349"/>
      <c r="L7" s="27"/>
    </row>
    <row r="8" spans="2:22" s="1" customFormat="1" x14ac:dyDescent="0.2">
      <c r="B8" s="27"/>
      <c r="L8" s="27"/>
    </row>
    <row r="9" spans="2:22" s="1" customFormat="1" ht="12" customHeight="1" x14ac:dyDescent="0.2">
      <c r="B9" s="27"/>
      <c r="D9" s="24" t="s">
        <v>16</v>
      </c>
      <c r="F9" s="22" t="s">
        <v>1</v>
      </c>
      <c r="I9" s="24" t="s">
        <v>17</v>
      </c>
      <c r="J9" s="22" t="s">
        <v>1</v>
      </c>
      <c r="L9" s="27"/>
    </row>
    <row r="10" spans="2:22" s="1" customFormat="1" ht="12" customHeight="1" x14ac:dyDescent="0.2">
      <c r="B10" s="27"/>
      <c r="D10" s="24" t="s">
        <v>18</v>
      </c>
      <c r="F10" s="22" t="s">
        <v>19</v>
      </c>
      <c r="I10" s="24" t="s">
        <v>20</v>
      </c>
      <c r="J10" s="47" t="str">
        <f>'Rekapitulace zakázky'!AN8</f>
        <v>19. 4. 2022</v>
      </c>
      <c r="L10" s="27"/>
    </row>
    <row r="11" spans="2:22" s="1" customFormat="1" ht="10.9" customHeight="1" x14ac:dyDescent="0.2">
      <c r="B11" s="27"/>
      <c r="L11" s="27"/>
    </row>
    <row r="12" spans="2:22" s="1" customFormat="1" ht="12" customHeight="1" x14ac:dyDescent="0.2">
      <c r="B12" s="27"/>
      <c r="D12" s="24" t="s">
        <v>22</v>
      </c>
      <c r="I12" s="24" t="s">
        <v>23</v>
      </c>
      <c r="J12" s="22" t="s">
        <v>24</v>
      </c>
      <c r="L12" s="27"/>
    </row>
    <row r="13" spans="2:22" s="1" customFormat="1" ht="18" customHeight="1" x14ac:dyDescent="0.2">
      <c r="B13" s="27"/>
      <c r="E13" s="22" t="s">
        <v>25</v>
      </c>
      <c r="I13" s="24" t="s">
        <v>26</v>
      </c>
      <c r="J13" s="22" t="s">
        <v>1</v>
      </c>
      <c r="L13" s="27"/>
    </row>
    <row r="14" spans="2:22" s="1" customFormat="1" ht="6.95" customHeight="1" x14ac:dyDescent="0.2">
      <c r="B14" s="27"/>
      <c r="L14" s="27"/>
    </row>
    <row r="15" spans="2:22" s="1" customFormat="1" ht="12" customHeight="1" x14ac:dyDescent="0.2">
      <c r="B15" s="27"/>
      <c r="D15" s="24" t="s">
        <v>27</v>
      </c>
      <c r="I15" s="24" t="s">
        <v>23</v>
      </c>
      <c r="J15" s="22"/>
      <c r="L15" s="27"/>
    </row>
    <row r="16" spans="2:22" s="1" customFormat="1" ht="18" customHeight="1" x14ac:dyDescent="0.2">
      <c r="B16" s="27"/>
      <c r="E16" s="22"/>
      <c r="I16" s="24" t="s">
        <v>26</v>
      </c>
      <c r="J16" s="22"/>
      <c r="L16" s="27"/>
    </row>
    <row r="17" spans="2:12" s="1" customFormat="1" ht="6.95" customHeight="1" x14ac:dyDescent="0.2">
      <c r="B17" s="27"/>
      <c r="L17" s="27"/>
    </row>
    <row r="18" spans="2:12" s="1" customFormat="1" ht="12" customHeight="1" x14ac:dyDescent="0.2">
      <c r="B18" s="27"/>
      <c r="D18" s="24" t="s">
        <v>31</v>
      </c>
      <c r="I18" s="24" t="s">
        <v>23</v>
      </c>
      <c r="J18" s="22" t="str">
        <f>IF('Rekapitulace zakázky'!AN16="","",'Rekapitulace zakázky'!AN16)</f>
        <v/>
      </c>
      <c r="L18" s="27"/>
    </row>
    <row r="19" spans="2:12" s="1" customFormat="1" ht="18" customHeight="1" x14ac:dyDescent="0.2">
      <c r="B19" s="27"/>
      <c r="E19" s="22" t="str">
        <f>IF('Rekapitulace zakázky'!E17="","",'Rekapitulace zakázky'!E17)</f>
        <v xml:space="preserve"> </v>
      </c>
      <c r="I19" s="24" t="s">
        <v>26</v>
      </c>
      <c r="J19" s="22" t="str">
        <f>IF('Rekapitulace zakázky'!AN17="","",'Rekapitulace zakázky'!AN17)</f>
        <v/>
      </c>
      <c r="L19" s="27"/>
    </row>
    <row r="20" spans="2:12" s="1" customFormat="1" ht="6.95" customHeight="1" x14ac:dyDescent="0.2">
      <c r="B20" s="27"/>
      <c r="L20" s="27"/>
    </row>
    <row r="21" spans="2:12" s="1" customFormat="1" ht="12" customHeight="1" x14ac:dyDescent="0.2">
      <c r="B21" s="27"/>
      <c r="D21" s="24" t="s">
        <v>33</v>
      </c>
      <c r="I21" s="24" t="s">
        <v>23</v>
      </c>
      <c r="J21" s="22" t="str">
        <f>IF('Rekapitulace zakázky'!AN19="","",'Rekapitulace zakázky'!AN19)</f>
        <v/>
      </c>
      <c r="L21" s="27"/>
    </row>
    <row r="22" spans="2:12" s="1" customFormat="1" ht="18" customHeight="1" x14ac:dyDescent="0.2">
      <c r="B22" s="27"/>
      <c r="E22" s="22" t="str">
        <f>IF('Rekapitulace zakázky'!E20="","",'Rekapitulace zakázky'!E20)</f>
        <v xml:space="preserve"> </v>
      </c>
      <c r="I22" s="24" t="s">
        <v>26</v>
      </c>
      <c r="J22" s="22" t="str">
        <f>IF('Rekapitulace zakázky'!AN20="","",'Rekapitulace zakázky'!AN20)</f>
        <v/>
      </c>
      <c r="L22" s="27"/>
    </row>
    <row r="23" spans="2:12" s="1" customFormat="1" ht="6.95" customHeight="1" x14ac:dyDescent="0.2">
      <c r="B23" s="27"/>
      <c r="L23" s="27"/>
    </row>
    <row r="24" spans="2:12" s="1" customFormat="1" ht="12" customHeight="1" x14ac:dyDescent="0.2">
      <c r="B24" s="27"/>
      <c r="D24" s="24" t="s">
        <v>34</v>
      </c>
      <c r="L24" s="27"/>
    </row>
    <row r="25" spans="2:12" s="7" customFormat="1" ht="16.5" customHeight="1" x14ac:dyDescent="0.2">
      <c r="B25" s="78"/>
      <c r="E25" s="293" t="s">
        <v>1</v>
      </c>
      <c r="F25" s="293"/>
      <c r="G25" s="293"/>
      <c r="H25" s="293"/>
      <c r="L25" s="78"/>
    </row>
    <row r="26" spans="2:12" s="1" customFormat="1" ht="6.95" customHeight="1" x14ac:dyDescent="0.2">
      <c r="B26" s="27"/>
      <c r="L26" s="27"/>
    </row>
    <row r="27" spans="2:12" s="1" customFormat="1" ht="6.95" customHeight="1" x14ac:dyDescent="0.2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 x14ac:dyDescent="0.2">
      <c r="B28" s="27"/>
      <c r="D28" s="79" t="s">
        <v>35</v>
      </c>
      <c r="J28" s="60">
        <f>ROUND(J109, 2)</f>
        <v>0</v>
      </c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 x14ac:dyDescent="0.2">
      <c r="B30" s="27"/>
      <c r="F30" s="30" t="s">
        <v>37</v>
      </c>
      <c r="I30" s="30" t="s">
        <v>36</v>
      </c>
      <c r="J30" s="30" t="s">
        <v>38</v>
      </c>
      <c r="L30" s="27"/>
    </row>
    <row r="31" spans="2:12" s="1" customFormat="1" ht="14.45" customHeight="1" x14ac:dyDescent="0.2">
      <c r="B31" s="27"/>
      <c r="D31" s="80" t="s">
        <v>39</v>
      </c>
      <c r="E31" s="24" t="s">
        <v>40</v>
      </c>
      <c r="F31" s="81">
        <f>J109</f>
        <v>0</v>
      </c>
      <c r="I31" s="82">
        <v>0.21</v>
      </c>
      <c r="J31" s="81">
        <f>F31*I31</f>
        <v>0</v>
      </c>
      <c r="L31" s="27"/>
    </row>
    <row r="32" spans="2:12" s="1" customFormat="1" ht="14.45" customHeight="1" x14ac:dyDescent="0.2">
      <c r="B32" s="27"/>
      <c r="E32" s="24" t="s">
        <v>41</v>
      </c>
      <c r="F32" s="81">
        <v>0</v>
      </c>
      <c r="I32" s="82">
        <v>0.15</v>
      </c>
      <c r="J32" s="81">
        <f>F32*I32</f>
        <v>0</v>
      </c>
      <c r="L32" s="27"/>
    </row>
    <row r="33" spans="2:12" s="1" customFormat="1" ht="14.45" hidden="1" customHeight="1" x14ac:dyDescent="0.2">
      <c r="B33" s="27"/>
      <c r="E33" s="24" t="s">
        <v>42</v>
      </c>
      <c r="F33" s="81" t="e">
        <f>ROUND((SUM(#REF!)),  2)</f>
        <v>#REF!</v>
      </c>
      <c r="I33" s="82">
        <v>0.21</v>
      </c>
      <c r="J33" s="81">
        <f>0</f>
        <v>0</v>
      </c>
      <c r="L33" s="27"/>
    </row>
    <row r="34" spans="2:12" s="1" customFormat="1" ht="14.45" hidden="1" customHeight="1" x14ac:dyDescent="0.2">
      <c r="B34" s="27"/>
      <c r="E34" s="24" t="s">
        <v>43</v>
      </c>
      <c r="F34" s="81" t="e">
        <f>ROUND((SUM(#REF!)),  2)</f>
        <v>#REF!</v>
      </c>
      <c r="I34" s="82">
        <v>0.15</v>
      </c>
      <c r="J34" s="81">
        <f>0</f>
        <v>0</v>
      </c>
      <c r="L34" s="27"/>
    </row>
    <row r="35" spans="2:12" s="1" customFormat="1" ht="14.45" hidden="1" customHeight="1" x14ac:dyDescent="0.2">
      <c r="B35" s="27"/>
      <c r="E35" s="24" t="s">
        <v>44</v>
      </c>
      <c r="F35" s="81" t="e">
        <f>ROUND((SUM(#REF!)),  2)</f>
        <v>#REF!</v>
      </c>
      <c r="I35" s="82">
        <v>0</v>
      </c>
      <c r="J35" s="81">
        <f>0</f>
        <v>0</v>
      </c>
      <c r="L35" s="27"/>
    </row>
    <row r="36" spans="2:12" s="1" customFormat="1" ht="6.95" customHeight="1" x14ac:dyDescent="0.2">
      <c r="B36" s="27"/>
      <c r="L36" s="27"/>
    </row>
    <row r="37" spans="2:12" s="1" customFormat="1" ht="25.35" customHeight="1" x14ac:dyDescent="0.2">
      <c r="B37" s="27"/>
      <c r="C37" s="83"/>
      <c r="D37" s="84" t="s">
        <v>45</v>
      </c>
      <c r="E37" s="51"/>
      <c r="F37" s="51"/>
      <c r="G37" s="85" t="s">
        <v>46</v>
      </c>
      <c r="H37" s="86" t="s">
        <v>47</v>
      </c>
      <c r="I37" s="51"/>
      <c r="J37" s="87">
        <f>SUM(J28:J35)</f>
        <v>0</v>
      </c>
      <c r="K37" s="88"/>
      <c r="L37" s="27"/>
    </row>
    <row r="38" spans="2:12" s="1" customFormat="1" ht="14.45" customHeight="1" x14ac:dyDescent="0.2">
      <c r="B38" s="27"/>
      <c r="L38" s="27"/>
    </row>
    <row r="39" spans="2:12" ht="14.45" customHeight="1" x14ac:dyDescent="0.2">
      <c r="B39" s="18"/>
      <c r="L39" s="18"/>
    </row>
    <row r="40" spans="2:12" ht="14.45" customHeight="1" x14ac:dyDescent="0.2">
      <c r="B40" s="18"/>
      <c r="L40" s="18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27"/>
      <c r="D61" s="38" t="s">
        <v>50</v>
      </c>
      <c r="E61" s="29"/>
      <c r="F61" s="89" t="s">
        <v>51</v>
      </c>
      <c r="G61" s="38" t="s">
        <v>50</v>
      </c>
      <c r="H61" s="29"/>
      <c r="I61" s="29"/>
      <c r="J61" s="90" t="s">
        <v>51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27"/>
      <c r="D76" s="38" t="s">
        <v>50</v>
      </c>
      <c r="E76" s="29"/>
      <c r="F76" s="89" t="s">
        <v>51</v>
      </c>
      <c r="G76" s="38" t="s">
        <v>50</v>
      </c>
      <c r="H76" s="29"/>
      <c r="I76" s="29"/>
      <c r="J76" s="90" t="s">
        <v>51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 x14ac:dyDescent="0.2">
      <c r="B82" s="27"/>
      <c r="C82" s="19" t="s">
        <v>84</v>
      </c>
      <c r="L82" s="27"/>
    </row>
    <row r="83" spans="2:12" s="1" customFormat="1" ht="6.95" customHeight="1" x14ac:dyDescent="0.2">
      <c r="B83" s="27"/>
      <c r="L83" s="27"/>
    </row>
    <row r="84" spans="2:12" s="1" customFormat="1" ht="12" customHeight="1" x14ac:dyDescent="0.2">
      <c r="B84" s="27"/>
      <c r="C84" s="24" t="s">
        <v>14</v>
      </c>
      <c r="L84" s="27"/>
    </row>
    <row r="85" spans="2:12" s="1" customFormat="1" ht="30" customHeight="1" x14ac:dyDescent="0.2">
      <c r="B85" s="27"/>
      <c r="E85" s="311" t="str">
        <f>E7</f>
        <v>Demontáž a vyklizení učeben</v>
      </c>
      <c r="F85" s="349"/>
      <c r="G85" s="349"/>
      <c r="H85" s="349"/>
      <c r="L85" s="27"/>
    </row>
    <row r="86" spans="2:12" s="1" customFormat="1" ht="6.95" customHeight="1" x14ac:dyDescent="0.2">
      <c r="B86" s="27"/>
      <c r="L86" s="27"/>
    </row>
    <row r="87" spans="2:12" s="1" customFormat="1" ht="12" customHeight="1" x14ac:dyDescent="0.2">
      <c r="B87" s="27"/>
      <c r="C87" s="24" t="s">
        <v>18</v>
      </c>
      <c r="F87" s="22" t="str">
        <f>F10</f>
        <v xml:space="preserve"> </v>
      </c>
      <c r="I87" s="24" t="s">
        <v>20</v>
      </c>
      <c r="J87" s="47" t="str">
        <f>IF(J10="","",J10)</f>
        <v>19. 4. 2022</v>
      </c>
      <c r="L87" s="27"/>
    </row>
    <row r="88" spans="2:12" s="1" customFormat="1" ht="6.95" customHeight="1" x14ac:dyDescent="0.2">
      <c r="B88" s="27"/>
      <c r="L88" s="27"/>
    </row>
    <row r="89" spans="2:12" s="1" customFormat="1" ht="15.2" customHeight="1" x14ac:dyDescent="0.2">
      <c r="B89" s="27"/>
      <c r="C89" s="24" t="s">
        <v>22</v>
      </c>
      <c r="F89" s="22" t="str">
        <f>E13</f>
        <v>ZŠ a MŠ F-M, Lískovec, K Sedlištím 320, F-M</v>
      </c>
      <c r="I89" s="24" t="s">
        <v>31</v>
      </c>
      <c r="J89" s="25" t="str">
        <f>E19</f>
        <v xml:space="preserve"> </v>
      </c>
      <c r="L89" s="27"/>
    </row>
    <row r="90" spans="2:12" s="1" customFormat="1" ht="15.2" customHeight="1" x14ac:dyDescent="0.2">
      <c r="B90" s="27"/>
      <c r="C90" s="24" t="s">
        <v>27</v>
      </c>
      <c r="F90" s="22" t="str">
        <f>IF(E16="","",E16)</f>
        <v/>
      </c>
      <c r="I90" s="24" t="s">
        <v>33</v>
      </c>
      <c r="J90" s="25" t="str">
        <f>E22</f>
        <v xml:space="preserve"> </v>
      </c>
      <c r="L90" s="27"/>
    </row>
    <row r="91" spans="2:12" s="1" customFormat="1" ht="10.35" customHeight="1" x14ac:dyDescent="0.2">
      <c r="B91" s="27"/>
      <c r="L91" s="27"/>
    </row>
    <row r="92" spans="2:12" s="1" customFormat="1" ht="29.25" customHeight="1" x14ac:dyDescent="0.2">
      <c r="B92" s="27"/>
      <c r="C92" s="91" t="s">
        <v>85</v>
      </c>
      <c r="D92" s="83"/>
      <c r="E92" s="83"/>
      <c r="F92" s="83"/>
      <c r="G92" s="83"/>
      <c r="H92" s="83"/>
      <c r="I92" s="83"/>
      <c r="J92" s="92" t="s">
        <v>86</v>
      </c>
      <c r="K92" s="83"/>
      <c r="L92" s="27"/>
    </row>
    <row r="93" spans="2:12" s="1" customFormat="1" ht="6.95" customHeight="1" x14ac:dyDescent="0.2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27"/>
    </row>
    <row r="97" spans="2:20" s="1" customFormat="1" ht="6.95" customHeight="1" x14ac:dyDescent="0.2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27"/>
    </row>
    <row r="98" spans="2:20" s="1" customFormat="1" ht="24.95" customHeight="1" x14ac:dyDescent="0.2">
      <c r="B98" s="27"/>
      <c r="C98" s="19" t="s">
        <v>100</v>
      </c>
      <c r="L98" s="27"/>
    </row>
    <row r="99" spans="2:20" s="1" customFormat="1" ht="6.95" customHeight="1" x14ac:dyDescent="0.2">
      <c r="B99" s="27"/>
      <c r="L99" s="27"/>
    </row>
    <row r="100" spans="2:20" s="1" customFormat="1" ht="12" customHeight="1" x14ac:dyDescent="0.2">
      <c r="B100" s="27"/>
      <c r="C100" s="24" t="s">
        <v>14</v>
      </c>
      <c r="L100" s="27"/>
    </row>
    <row r="101" spans="2:20" s="1" customFormat="1" ht="30" customHeight="1" x14ac:dyDescent="0.2">
      <c r="B101" s="27"/>
      <c r="E101" s="311" t="str">
        <f>E7</f>
        <v>Demontáž a vyklizení učeben</v>
      </c>
      <c r="F101" s="349"/>
      <c r="G101" s="349"/>
      <c r="H101" s="349"/>
      <c r="L101" s="27"/>
    </row>
    <row r="102" spans="2:20" s="1" customFormat="1" ht="6.95" customHeight="1" x14ac:dyDescent="0.2">
      <c r="B102" s="27"/>
      <c r="L102" s="27"/>
    </row>
    <row r="103" spans="2:20" s="1" customFormat="1" ht="12" customHeight="1" x14ac:dyDescent="0.2">
      <c r="B103" s="27"/>
      <c r="C103" s="24" t="s">
        <v>18</v>
      </c>
      <c r="F103" s="22" t="str">
        <f>F10</f>
        <v xml:space="preserve"> </v>
      </c>
      <c r="I103" s="24" t="s">
        <v>20</v>
      </c>
      <c r="J103" s="47" t="str">
        <f>IF(J10="","",J10)</f>
        <v>19. 4. 2022</v>
      </c>
      <c r="L103" s="27"/>
    </row>
    <row r="104" spans="2:20" s="1" customFormat="1" ht="6.95" customHeight="1" x14ac:dyDescent="0.2">
      <c r="B104" s="27"/>
      <c r="L104" s="27"/>
    </row>
    <row r="105" spans="2:20" s="1" customFormat="1" ht="15.2" customHeight="1" x14ac:dyDescent="0.2">
      <c r="B105" s="27"/>
      <c r="C105" s="24" t="s">
        <v>22</v>
      </c>
      <c r="F105" s="22" t="str">
        <f>E13</f>
        <v>ZŠ a MŠ F-M, Lískovec, K Sedlištím 320, F-M</v>
      </c>
      <c r="I105" s="24" t="s">
        <v>31</v>
      </c>
      <c r="J105" s="25" t="str">
        <f>E19</f>
        <v xml:space="preserve"> </v>
      </c>
      <c r="L105" s="27"/>
    </row>
    <row r="106" spans="2:20" s="1" customFormat="1" ht="15.2" customHeight="1" x14ac:dyDescent="0.2">
      <c r="B106" s="27"/>
      <c r="C106" s="24" t="s">
        <v>27</v>
      </c>
      <c r="F106" s="22" t="str">
        <f>IF(E16="","",E16)</f>
        <v/>
      </c>
      <c r="I106" s="24" t="s">
        <v>33</v>
      </c>
      <c r="J106" s="25" t="str">
        <f>E22</f>
        <v xml:space="preserve"> </v>
      </c>
      <c r="L106" s="27"/>
    </row>
    <row r="107" spans="2:20" s="1" customFormat="1" ht="10.35" customHeight="1" x14ac:dyDescent="0.2">
      <c r="B107" s="27"/>
      <c r="L107" s="27"/>
    </row>
    <row r="108" spans="2:20" s="10" customFormat="1" ht="29.25" customHeight="1" x14ac:dyDescent="0.2">
      <c r="B108" s="102"/>
      <c r="C108" s="103" t="s">
        <v>101</v>
      </c>
      <c r="D108" s="104" t="s">
        <v>60</v>
      </c>
      <c r="E108" s="104" t="s">
        <v>56</v>
      </c>
      <c r="F108" s="104" t="s">
        <v>57</v>
      </c>
      <c r="G108" s="104" t="s">
        <v>102</v>
      </c>
      <c r="H108" s="104" t="s">
        <v>103</v>
      </c>
      <c r="I108" s="104" t="s">
        <v>104</v>
      </c>
      <c r="J108" s="105" t="s">
        <v>86</v>
      </c>
      <c r="K108" s="106" t="s">
        <v>105</v>
      </c>
      <c r="L108" s="102"/>
      <c r="M108" s="53" t="s">
        <v>1</v>
      </c>
      <c r="N108" s="54" t="s">
        <v>39</v>
      </c>
      <c r="O108" s="54" t="s">
        <v>106</v>
      </c>
      <c r="P108" s="54" t="s">
        <v>107</v>
      </c>
      <c r="Q108" s="54" t="s">
        <v>108</v>
      </c>
      <c r="R108" s="54" t="s">
        <v>109</v>
      </c>
      <c r="S108" s="54" t="s">
        <v>110</v>
      </c>
      <c r="T108" s="55" t="s">
        <v>111</v>
      </c>
    </row>
    <row r="109" spans="2:20" s="1" customFormat="1" ht="22.9" customHeight="1" x14ac:dyDescent="0.25">
      <c r="B109" s="27"/>
      <c r="C109" s="58" t="s">
        <v>112</v>
      </c>
      <c r="J109" s="107">
        <f>J110</f>
        <v>0</v>
      </c>
      <c r="L109" s="27"/>
      <c r="M109" s="56"/>
      <c r="N109" s="48"/>
      <c r="O109" s="48"/>
      <c r="P109" s="108" t="e">
        <f>#REF!+#REF!+#REF!+#REF!</f>
        <v>#REF!</v>
      </c>
      <c r="Q109" s="48"/>
      <c r="R109" s="108" t="e">
        <f>#REF!+#REF!+#REF!+#REF!</f>
        <v>#REF!</v>
      </c>
      <c r="S109" s="48"/>
      <c r="T109" s="109" t="e">
        <f>#REF!+#REF!+#REF!+#REF!</f>
        <v>#REF!</v>
      </c>
    </row>
    <row r="110" spans="2:20" s="1" customFormat="1" ht="12" x14ac:dyDescent="0.2">
      <c r="B110" s="122"/>
      <c r="C110" s="123" t="s">
        <v>80</v>
      </c>
      <c r="D110" s="123"/>
      <c r="E110" s="124"/>
      <c r="F110" s="125" t="s">
        <v>458</v>
      </c>
      <c r="G110" s="126" t="s">
        <v>459</v>
      </c>
      <c r="H110" s="127">
        <v>1</v>
      </c>
      <c r="I110" s="128"/>
      <c r="J110" s="128">
        <f>ROUND(I110*H110,2)</f>
        <v>0</v>
      </c>
      <c r="K110" s="129"/>
      <c r="L110" s="27"/>
      <c r="M110" s="130" t="s">
        <v>1</v>
      </c>
      <c r="N110" s="131" t="s">
        <v>40</v>
      </c>
      <c r="O110" s="132">
        <v>0.27</v>
      </c>
      <c r="P110" s="132">
        <f>O110*H110</f>
        <v>0.27</v>
      </c>
      <c r="Q110" s="132">
        <v>2.0400000000000001E-2</v>
      </c>
      <c r="R110" s="132">
        <f>Q110*H110</f>
        <v>2.0400000000000001E-2</v>
      </c>
      <c r="S110" s="132">
        <v>0</v>
      </c>
      <c r="T110" s="133">
        <f>S110*H110</f>
        <v>0</v>
      </c>
    </row>
    <row r="111" spans="2:20" s="12" customFormat="1" x14ac:dyDescent="0.2">
      <c r="B111" s="136"/>
      <c r="D111" s="137" t="s">
        <v>124</v>
      </c>
      <c r="E111" s="138" t="s">
        <v>1</v>
      </c>
      <c r="F111" s="139" t="s">
        <v>460</v>
      </c>
      <c r="H111" s="140"/>
      <c r="L111" s="136"/>
      <c r="M111" s="141"/>
      <c r="T111" s="142"/>
    </row>
  </sheetData>
  <autoFilter ref="C108:K111" xr:uid="{00000000-0009-0000-0000-000001000000}"/>
  <mergeCells count="5">
    <mergeCell ref="L2:V2"/>
    <mergeCell ref="E7:H7"/>
    <mergeCell ref="E25:H25"/>
    <mergeCell ref="E85:H85"/>
    <mergeCell ref="E101:H101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2"/>
  <sheetViews>
    <sheetView showGridLines="0" topLeftCell="I2" workbookViewId="0">
      <selection activeCell="Z51" sqref="Z5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3.6640625" customWidth="1"/>
    <col min="6" max="6" width="72.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5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4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 x14ac:dyDescent="0.2">
      <c r="B4" s="18"/>
      <c r="D4" s="19" t="s">
        <v>83</v>
      </c>
      <c r="L4" s="18"/>
      <c r="M4" s="77" t="s">
        <v>10</v>
      </c>
      <c r="AT4" s="15" t="s">
        <v>3</v>
      </c>
    </row>
    <row r="5" spans="2:46" ht="6.95" customHeight="1" x14ac:dyDescent="0.2">
      <c r="B5" s="18"/>
      <c r="L5" s="18"/>
    </row>
    <row r="6" spans="2:46" s="1" customFormat="1" ht="12" customHeight="1" x14ac:dyDescent="0.2">
      <c r="B6" s="27"/>
      <c r="D6" s="24" t="s">
        <v>14</v>
      </c>
      <c r="L6" s="27"/>
    </row>
    <row r="7" spans="2:46" s="1" customFormat="1" ht="30" customHeight="1" x14ac:dyDescent="0.2">
      <c r="B7" s="27"/>
      <c r="E7" s="311" t="s">
        <v>15</v>
      </c>
      <c r="F7" s="349"/>
      <c r="G7" s="349"/>
      <c r="H7" s="349"/>
      <c r="L7" s="27"/>
    </row>
    <row r="8" spans="2:46" s="1" customFormat="1" x14ac:dyDescent="0.2">
      <c r="B8" s="27"/>
      <c r="L8" s="27"/>
    </row>
    <row r="9" spans="2:46" s="1" customFormat="1" ht="12" customHeight="1" x14ac:dyDescent="0.2">
      <c r="B9" s="27"/>
      <c r="D9" s="24" t="s">
        <v>16</v>
      </c>
      <c r="F9" s="22" t="s">
        <v>1</v>
      </c>
      <c r="I9" s="24" t="s">
        <v>17</v>
      </c>
      <c r="J9" s="22" t="s">
        <v>1</v>
      </c>
      <c r="L9" s="27"/>
    </row>
    <row r="10" spans="2:46" s="1" customFormat="1" ht="12" customHeight="1" x14ac:dyDescent="0.2">
      <c r="B10" s="27"/>
      <c r="D10" s="24" t="s">
        <v>18</v>
      </c>
      <c r="F10" s="22" t="s">
        <v>19</v>
      </c>
      <c r="I10" s="24" t="s">
        <v>20</v>
      </c>
      <c r="J10" s="47" t="str">
        <f>'Rekapitulace zakázky'!AN8</f>
        <v>19. 4. 2022</v>
      </c>
      <c r="L10" s="27"/>
    </row>
    <row r="11" spans="2:46" s="1" customFormat="1" ht="10.9" customHeight="1" x14ac:dyDescent="0.2">
      <c r="B11" s="27"/>
      <c r="L11" s="27"/>
    </row>
    <row r="12" spans="2:46" s="1" customFormat="1" ht="12" customHeight="1" x14ac:dyDescent="0.2">
      <c r="B12" s="27"/>
      <c r="D12" s="24" t="s">
        <v>22</v>
      </c>
      <c r="I12" s="24" t="s">
        <v>23</v>
      </c>
      <c r="J12" s="22" t="s">
        <v>24</v>
      </c>
      <c r="L12" s="27"/>
    </row>
    <row r="13" spans="2:46" s="1" customFormat="1" ht="18" customHeight="1" x14ac:dyDescent="0.2">
      <c r="B13" s="27"/>
      <c r="E13" s="22" t="s">
        <v>25</v>
      </c>
      <c r="I13" s="24" t="s">
        <v>26</v>
      </c>
      <c r="J13" s="22" t="s">
        <v>1</v>
      </c>
      <c r="L13" s="27"/>
    </row>
    <row r="14" spans="2:46" s="1" customFormat="1" ht="6.95" customHeight="1" x14ac:dyDescent="0.2">
      <c r="B14" s="27"/>
      <c r="L14" s="27"/>
    </row>
    <row r="15" spans="2:46" s="1" customFormat="1" ht="12" customHeight="1" x14ac:dyDescent="0.2">
      <c r="B15" s="27"/>
      <c r="D15" s="24" t="s">
        <v>27</v>
      </c>
      <c r="I15" s="24" t="s">
        <v>23</v>
      </c>
      <c r="J15" s="22"/>
      <c r="L15" s="27"/>
    </row>
    <row r="16" spans="2:46" s="1" customFormat="1" ht="18" customHeight="1" x14ac:dyDescent="0.2">
      <c r="B16" s="27"/>
      <c r="E16" s="22"/>
      <c r="I16" s="24" t="s">
        <v>26</v>
      </c>
      <c r="J16" s="22"/>
      <c r="L16" s="27"/>
    </row>
    <row r="17" spans="2:12" s="1" customFormat="1" ht="6.95" customHeight="1" x14ac:dyDescent="0.2">
      <c r="B17" s="27"/>
      <c r="L17" s="27"/>
    </row>
    <row r="18" spans="2:12" s="1" customFormat="1" ht="12" customHeight="1" x14ac:dyDescent="0.2">
      <c r="B18" s="27"/>
      <c r="D18" s="24" t="s">
        <v>31</v>
      </c>
      <c r="I18" s="24" t="s">
        <v>23</v>
      </c>
      <c r="J18" s="22" t="str">
        <f>IF('Rekapitulace zakázky'!AN16="","",'Rekapitulace zakázky'!AN16)</f>
        <v/>
      </c>
      <c r="L18" s="27"/>
    </row>
    <row r="19" spans="2:12" s="1" customFormat="1" ht="18" customHeight="1" x14ac:dyDescent="0.2">
      <c r="B19" s="27"/>
      <c r="E19" s="22" t="str">
        <f>IF('Rekapitulace zakázky'!E17="","",'Rekapitulace zakázky'!E17)</f>
        <v xml:space="preserve"> </v>
      </c>
      <c r="I19" s="24" t="s">
        <v>26</v>
      </c>
      <c r="J19" s="22" t="str">
        <f>IF('Rekapitulace zakázky'!AN17="","",'Rekapitulace zakázky'!AN17)</f>
        <v/>
      </c>
      <c r="L19" s="27"/>
    </row>
    <row r="20" spans="2:12" s="1" customFormat="1" ht="6.95" customHeight="1" x14ac:dyDescent="0.2">
      <c r="B20" s="27"/>
      <c r="L20" s="27"/>
    </row>
    <row r="21" spans="2:12" s="1" customFormat="1" ht="12" customHeight="1" x14ac:dyDescent="0.2">
      <c r="B21" s="27"/>
      <c r="D21" s="24" t="s">
        <v>33</v>
      </c>
      <c r="I21" s="24" t="s">
        <v>23</v>
      </c>
      <c r="J21" s="22" t="str">
        <f>IF('Rekapitulace zakázky'!AN19="","",'Rekapitulace zakázky'!AN19)</f>
        <v/>
      </c>
      <c r="L21" s="27"/>
    </row>
    <row r="22" spans="2:12" s="1" customFormat="1" ht="18" customHeight="1" x14ac:dyDescent="0.2">
      <c r="B22" s="27"/>
      <c r="E22" s="22" t="str">
        <f>IF('Rekapitulace zakázky'!E20="","",'Rekapitulace zakázky'!E20)</f>
        <v xml:space="preserve"> </v>
      </c>
      <c r="I22" s="24" t="s">
        <v>26</v>
      </c>
      <c r="J22" s="22" t="str">
        <f>IF('Rekapitulace zakázky'!AN20="","",'Rekapitulace zakázky'!AN20)</f>
        <v/>
      </c>
      <c r="L22" s="27"/>
    </row>
    <row r="23" spans="2:12" s="1" customFormat="1" ht="6.95" customHeight="1" x14ac:dyDescent="0.2">
      <c r="B23" s="27"/>
      <c r="L23" s="27"/>
    </row>
    <row r="24" spans="2:12" s="1" customFormat="1" ht="12" customHeight="1" x14ac:dyDescent="0.2">
      <c r="B24" s="27"/>
      <c r="D24" s="24" t="s">
        <v>34</v>
      </c>
      <c r="L24" s="27"/>
    </row>
    <row r="25" spans="2:12" s="7" customFormat="1" ht="16.5" customHeight="1" x14ac:dyDescent="0.2">
      <c r="B25" s="78"/>
      <c r="E25" s="293" t="s">
        <v>1</v>
      </c>
      <c r="F25" s="293"/>
      <c r="G25" s="293"/>
      <c r="H25" s="293"/>
      <c r="L25" s="78"/>
    </row>
    <row r="26" spans="2:12" s="1" customFormat="1" ht="6.95" customHeight="1" x14ac:dyDescent="0.2">
      <c r="B26" s="27"/>
      <c r="L26" s="27"/>
    </row>
    <row r="27" spans="2:12" s="1" customFormat="1" ht="6.95" customHeight="1" x14ac:dyDescent="0.2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 x14ac:dyDescent="0.2">
      <c r="B28" s="27"/>
      <c r="D28" s="79" t="s">
        <v>35</v>
      </c>
      <c r="J28" s="60">
        <f>ROUND(J123, 2)</f>
        <v>0</v>
      </c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 x14ac:dyDescent="0.2">
      <c r="B30" s="27"/>
      <c r="F30" s="30" t="s">
        <v>37</v>
      </c>
      <c r="I30" s="30" t="s">
        <v>36</v>
      </c>
      <c r="J30" s="30" t="s">
        <v>38</v>
      </c>
      <c r="L30" s="27"/>
    </row>
    <row r="31" spans="2:12" s="1" customFormat="1" ht="14.45" customHeight="1" x14ac:dyDescent="0.2">
      <c r="B31" s="27"/>
      <c r="D31" s="80" t="s">
        <v>39</v>
      </c>
      <c r="E31" s="24" t="s">
        <v>40</v>
      </c>
      <c r="F31" s="81">
        <f>ROUND((SUM(BE123:BE191)),  2)</f>
        <v>0</v>
      </c>
      <c r="I31" s="82">
        <v>0.21</v>
      </c>
      <c r="J31" s="81">
        <f>ROUND(((SUM(BE123:BE191))*I31),  2)</f>
        <v>0</v>
      </c>
      <c r="L31" s="27"/>
    </row>
    <row r="32" spans="2:12" s="1" customFormat="1" ht="14.45" customHeight="1" x14ac:dyDescent="0.2">
      <c r="B32" s="27"/>
      <c r="E32" s="24" t="s">
        <v>41</v>
      </c>
      <c r="F32" s="81">
        <f>ROUND((SUM(BF123:BF191)),  2)</f>
        <v>0</v>
      </c>
      <c r="I32" s="82">
        <v>0.15</v>
      </c>
      <c r="J32" s="81">
        <f>ROUND(((SUM(BF123:BF191))*I32),  2)</f>
        <v>0</v>
      </c>
      <c r="L32" s="27"/>
    </row>
    <row r="33" spans="2:12" s="1" customFormat="1" ht="14.45" hidden="1" customHeight="1" x14ac:dyDescent="0.2">
      <c r="B33" s="27"/>
      <c r="E33" s="24" t="s">
        <v>42</v>
      </c>
      <c r="F33" s="81">
        <f>ROUND((SUM(BG123:BG191)),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 x14ac:dyDescent="0.2">
      <c r="B34" s="27"/>
      <c r="E34" s="24" t="s">
        <v>43</v>
      </c>
      <c r="F34" s="81">
        <f>ROUND((SUM(BH123:BH191)),  2)</f>
        <v>0</v>
      </c>
      <c r="I34" s="82">
        <v>0.15</v>
      </c>
      <c r="J34" s="81">
        <f>0</f>
        <v>0</v>
      </c>
      <c r="L34" s="27"/>
    </row>
    <row r="35" spans="2:12" s="1" customFormat="1" ht="14.45" hidden="1" customHeight="1" x14ac:dyDescent="0.2">
      <c r="B35" s="27"/>
      <c r="E35" s="24" t="s">
        <v>44</v>
      </c>
      <c r="F35" s="81">
        <f>ROUND((SUM(BI123:BI191)),  2)</f>
        <v>0</v>
      </c>
      <c r="I35" s="82">
        <v>0</v>
      </c>
      <c r="J35" s="81">
        <f>0</f>
        <v>0</v>
      </c>
      <c r="L35" s="27"/>
    </row>
    <row r="36" spans="2:12" s="1" customFormat="1" ht="6.95" customHeight="1" x14ac:dyDescent="0.2">
      <c r="B36" s="27"/>
      <c r="L36" s="27"/>
    </row>
    <row r="37" spans="2:12" s="1" customFormat="1" ht="25.35" customHeight="1" x14ac:dyDescent="0.2">
      <c r="B37" s="27"/>
      <c r="C37" s="83"/>
      <c r="D37" s="84" t="s">
        <v>45</v>
      </c>
      <c r="E37" s="51"/>
      <c r="F37" s="51"/>
      <c r="G37" s="85" t="s">
        <v>46</v>
      </c>
      <c r="H37" s="86" t="s">
        <v>47</v>
      </c>
      <c r="I37" s="51"/>
      <c r="J37" s="87">
        <f>SUM(J28:J35)</f>
        <v>0</v>
      </c>
      <c r="K37" s="88"/>
      <c r="L37" s="27"/>
    </row>
    <row r="38" spans="2:12" s="1" customFormat="1" ht="14.45" customHeight="1" x14ac:dyDescent="0.2">
      <c r="B38" s="27"/>
      <c r="L38" s="27"/>
    </row>
    <row r="39" spans="2:12" ht="14.45" customHeight="1" x14ac:dyDescent="0.2">
      <c r="B39" s="18"/>
      <c r="L39" s="18"/>
    </row>
    <row r="40" spans="2:12" ht="14.45" customHeight="1" x14ac:dyDescent="0.2">
      <c r="B40" s="18"/>
      <c r="L40" s="18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27"/>
      <c r="D61" s="38" t="s">
        <v>50</v>
      </c>
      <c r="E61" s="29"/>
      <c r="F61" s="89" t="s">
        <v>51</v>
      </c>
      <c r="G61" s="38" t="s">
        <v>50</v>
      </c>
      <c r="H61" s="29"/>
      <c r="I61" s="29"/>
      <c r="J61" s="90" t="s">
        <v>51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27"/>
      <c r="D76" s="38" t="s">
        <v>50</v>
      </c>
      <c r="E76" s="29"/>
      <c r="F76" s="89" t="s">
        <v>51</v>
      </c>
      <c r="G76" s="38" t="s">
        <v>50</v>
      </c>
      <c r="H76" s="29"/>
      <c r="I76" s="29"/>
      <c r="J76" s="90" t="s">
        <v>51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9" t="s">
        <v>84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4" t="s">
        <v>14</v>
      </c>
      <c r="L84" s="27"/>
    </row>
    <row r="85" spans="2:47" s="1" customFormat="1" ht="30" customHeight="1" x14ac:dyDescent="0.2">
      <c r="B85" s="27"/>
      <c r="E85" s="311" t="str">
        <f>E7</f>
        <v>Rekonstrukce podlahy jazykové učebny v objektu ZŠ Lískovec, K Sedlištím 320, F-M</v>
      </c>
      <c r="F85" s="349"/>
      <c r="G85" s="349"/>
      <c r="H85" s="349"/>
      <c r="L85" s="27"/>
    </row>
    <row r="86" spans="2:47" s="1" customFormat="1" ht="6.95" customHeight="1" x14ac:dyDescent="0.2">
      <c r="B86" s="27"/>
      <c r="L86" s="27"/>
    </row>
    <row r="87" spans="2:47" s="1" customFormat="1" ht="12" customHeight="1" x14ac:dyDescent="0.2">
      <c r="B87" s="27"/>
      <c r="C87" s="24" t="s">
        <v>18</v>
      </c>
      <c r="F87" s="22" t="str">
        <f>F10</f>
        <v xml:space="preserve"> </v>
      </c>
      <c r="I87" s="24" t="s">
        <v>20</v>
      </c>
      <c r="J87" s="47" t="str">
        <f>IF(J10="","",J10)</f>
        <v>19. 4. 2022</v>
      </c>
      <c r="L87" s="27"/>
    </row>
    <row r="88" spans="2:47" s="1" customFormat="1" ht="6.95" customHeight="1" x14ac:dyDescent="0.2">
      <c r="B88" s="27"/>
      <c r="L88" s="27"/>
    </row>
    <row r="89" spans="2:47" s="1" customFormat="1" ht="15.2" customHeight="1" x14ac:dyDescent="0.2">
      <c r="B89" s="27"/>
      <c r="C89" s="24" t="s">
        <v>22</v>
      </c>
      <c r="F89" s="22" t="str">
        <f>E13</f>
        <v>ZŠ a MŠ F-M, Lískovec, K Sedlištím 320, F-M</v>
      </c>
      <c r="I89" s="24" t="s">
        <v>31</v>
      </c>
      <c r="J89" s="25" t="str">
        <f>E19</f>
        <v xml:space="preserve"> </v>
      </c>
      <c r="L89" s="27"/>
    </row>
    <row r="90" spans="2:47" s="1" customFormat="1" ht="15.2" customHeight="1" x14ac:dyDescent="0.2">
      <c r="B90" s="27"/>
      <c r="C90" s="24" t="s">
        <v>27</v>
      </c>
      <c r="F90" s="22" t="str">
        <f>IF(E16="","",E16)</f>
        <v/>
      </c>
      <c r="I90" s="24" t="s">
        <v>33</v>
      </c>
      <c r="J90" s="25" t="str">
        <f>E22</f>
        <v xml:space="preserve"> </v>
      </c>
      <c r="L90" s="27"/>
    </row>
    <row r="91" spans="2:47" s="1" customFormat="1" ht="10.35" customHeight="1" x14ac:dyDescent="0.2">
      <c r="B91" s="27"/>
      <c r="L91" s="27"/>
    </row>
    <row r="92" spans="2:47" s="1" customFormat="1" ht="29.25" customHeight="1" x14ac:dyDescent="0.2">
      <c r="B92" s="27"/>
      <c r="C92" s="91" t="s">
        <v>85</v>
      </c>
      <c r="D92" s="83"/>
      <c r="E92" s="83"/>
      <c r="F92" s="83"/>
      <c r="G92" s="83"/>
      <c r="H92" s="83"/>
      <c r="I92" s="83"/>
      <c r="J92" s="92" t="s">
        <v>86</v>
      </c>
      <c r="K92" s="83"/>
      <c r="L92" s="27"/>
    </row>
    <row r="93" spans="2:47" s="1" customFormat="1" ht="10.35" customHeight="1" x14ac:dyDescent="0.2">
      <c r="B93" s="27"/>
      <c r="L93" s="27"/>
    </row>
    <row r="94" spans="2:47" s="1" customFormat="1" ht="22.9" customHeight="1" x14ac:dyDescent="0.2">
      <c r="B94" s="27"/>
      <c r="C94" s="93" t="s">
        <v>87</v>
      </c>
      <c r="J94" s="60">
        <f>J123</f>
        <v>0</v>
      </c>
      <c r="L94" s="27"/>
      <c r="AU94" s="15" t="s">
        <v>88</v>
      </c>
    </row>
    <row r="95" spans="2:47" s="8" customFormat="1" ht="24.95" customHeight="1" x14ac:dyDescent="0.2">
      <c r="B95" s="94"/>
      <c r="D95" s="95" t="s">
        <v>89</v>
      </c>
      <c r="E95" s="96"/>
      <c r="F95" s="96"/>
      <c r="G95" s="96"/>
      <c r="H95" s="96"/>
      <c r="I95" s="96"/>
      <c r="J95" s="97">
        <f>J124</f>
        <v>0</v>
      </c>
      <c r="L95" s="94"/>
    </row>
    <row r="96" spans="2:47" s="9" customFormat="1" ht="19.899999999999999" customHeight="1" x14ac:dyDescent="0.2">
      <c r="B96" s="98"/>
      <c r="D96" s="99" t="s">
        <v>90</v>
      </c>
      <c r="E96" s="100"/>
      <c r="F96" s="100"/>
      <c r="G96" s="100"/>
      <c r="H96" s="100"/>
      <c r="I96" s="100"/>
      <c r="J96" s="101">
        <f>J125</f>
        <v>0</v>
      </c>
      <c r="L96" s="98"/>
    </row>
    <row r="97" spans="2:12" s="9" customFormat="1" ht="19.899999999999999" customHeight="1" x14ac:dyDescent="0.2">
      <c r="B97" s="98"/>
      <c r="D97" s="99" t="s">
        <v>91</v>
      </c>
      <c r="E97" s="100"/>
      <c r="F97" s="100"/>
      <c r="G97" s="100"/>
      <c r="H97" s="100"/>
      <c r="I97" s="100"/>
      <c r="J97" s="101">
        <f>J128</f>
        <v>0</v>
      </c>
      <c r="L97" s="98"/>
    </row>
    <row r="98" spans="2:12" s="9" customFormat="1" ht="19.899999999999999" customHeight="1" x14ac:dyDescent="0.2">
      <c r="B98" s="98"/>
      <c r="D98" s="99" t="s">
        <v>92</v>
      </c>
      <c r="E98" s="100"/>
      <c r="F98" s="100"/>
      <c r="G98" s="100"/>
      <c r="H98" s="100"/>
      <c r="I98" s="100"/>
      <c r="J98" s="101">
        <f>J131</f>
        <v>0</v>
      </c>
      <c r="L98" s="98"/>
    </row>
    <row r="99" spans="2:12" s="9" customFormat="1" ht="19.899999999999999" customHeight="1" x14ac:dyDescent="0.2">
      <c r="B99" s="98"/>
      <c r="D99" s="99" t="s">
        <v>93</v>
      </c>
      <c r="E99" s="100"/>
      <c r="F99" s="100"/>
      <c r="G99" s="100"/>
      <c r="H99" s="100"/>
      <c r="I99" s="100"/>
      <c r="J99" s="101">
        <f>J139</f>
        <v>0</v>
      </c>
      <c r="L99" s="98"/>
    </row>
    <row r="100" spans="2:12" s="8" customFormat="1" ht="24.95" customHeight="1" x14ac:dyDescent="0.2">
      <c r="B100" s="94"/>
      <c r="D100" s="95" t="s">
        <v>94</v>
      </c>
      <c r="E100" s="96"/>
      <c r="F100" s="96"/>
      <c r="G100" s="96"/>
      <c r="H100" s="96"/>
      <c r="I100" s="96"/>
      <c r="J100" s="97">
        <f>J141</f>
        <v>0</v>
      </c>
      <c r="L100" s="94"/>
    </row>
    <row r="101" spans="2:12" s="9" customFormat="1" ht="19.899999999999999" customHeight="1" x14ac:dyDescent="0.2">
      <c r="B101" s="98"/>
      <c r="D101" s="99" t="s">
        <v>95</v>
      </c>
      <c r="E101" s="100"/>
      <c r="F101" s="100"/>
      <c r="G101" s="100"/>
      <c r="H101" s="100"/>
      <c r="I101" s="100"/>
      <c r="J101" s="101">
        <f>J142</f>
        <v>0</v>
      </c>
      <c r="L101" s="98"/>
    </row>
    <row r="102" spans="2:12" s="9" customFormat="1" ht="19.899999999999999" customHeight="1" x14ac:dyDescent="0.2">
      <c r="B102" s="98"/>
      <c r="D102" s="99" t="s">
        <v>96</v>
      </c>
      <c r="E102" s="100"/>
      <c r="F102" s="100"/>
      <c r="G102" s="100"/>
      <c r="H102" s="100"/>
      <c r="I102" s="100"/>
      <c r="J102" s="101">
        <f>J144</f>
        <v>0</v>
      </c>
      <c r="L102" s="98"/>
    </row>
    <row r="103" spans="2:12" s="9" customFormat="1" ht="19.899999999999999" customHeight="1" x14ac:dyDescent="0.2">
      <c r="B103" s="98"/>
      <c r="D103" s="99" t="s">
        <v>97</v>
      </c>
      <c r="E103" s="100"/>
      <c r="F103" s="100"/>
      <c r="G103" s="100"/>
      <c r="H103" s="100"/>
      <c r="I103" s="100"/>
      <c r="J103" s="101">
        <f>J168</f>
        <v>0</v>
      </c>
      <c r="L103" s="98"/>
    </row>
    <row r="104" spans="2:12" s="8" customFormat="1" ht="24.95" customHeight="1" x14ac:dyDescent="0.2">
      <c r="B104" s="94"/>
      <c r="D104" s="95" t="s">
        <v>98</v>
      </c>
      <c r="E104" s="96"/>
      <c r="F104" s="96"/>
      <c r="G104" s="96"/>
      <c r="H104" s="96"/>
      <c r="I104" s="96"/>
      <c r="J104" s="97">
        <f>J186</f>
        <v>0</v>
      </c>
      <c r="L104" s="94"/>
    </row>
    <row r="105" spans="2:12" s="8" customFormat="1" ht="24.95" customHeight="1" x14ac:dyDescent="0.2">
      <c r="B105" s="94"/>
      <c r="D105" s="95" t="s">
        <v>99</v>
      </c>
      <c r="E105" s="96"/>
      <c r="F105" s="96"/>
      <c r="G105" s="96"/>
      <c r="H105" s="96"/>
      <c r="I105" s="96"/>
      <c r="J105" s="97">
        <f>J190</f>
        <v>0</v>
      </c>
      <c r="L105" s="94"/>
    </row>
    <row r="106" spans="2:12" s="1" customFormat="1" ht="21.75" customHeight="1" x14ac:dyDescent="0.2">
      <c r="B106" s="27"/>
      <c r="L106" s="27"/>
    </row>
    <row r="107" spans="2:12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7"/>
    </row>
    <row r="111" spans="2:12" s="1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7"/>
    </row>
    <row r="112" spans="2:12" s="1" customFormat="1" ht="24.95" customHeight="1" x14ac:dyDescent="0.2">
      <c r="B112" s="27"/>
      <c r="C112" s="19" t="s">
        <v>100</v>
      </c>
      <c r="L112" s="27"/>
    </row>
    <row r="113" spans="2:65" s="1" customFormat="1" ht="6.95" customHeight="1" x14ac:dyDescent="0.2">
      <c r="B113" s="27"/>
      <c r="L113" s="27"/>
    </row>
    <row r="114" spans="2:65" s="1" customFormat="1" ht="12" customHeight="1" x14ac:dyDescent="0.2">
      <c r="B114" s="27"/>
      <c r="C114" s="24" t="s">
        <v>14</v>
      </c>
      <c r="L114" s="27"/>
    </row>
    <row r="115" spans="2:65" s="1" customFormat="1" ht="30" customHeight="1" x14ac:dyDescent="0.2">
      <c r="B115" s="27"/>
      <c r="E115" s="311" t="str">
        <f>E7</f>
        <v>Rekonstrukce podlahy jazykové učebny v objektu ZŠ Lískovec, K Sedlištím 320, F-M</v>
      </c>
      <c r="F115" s="349"/>
      <c r="G115" s="349"/>
      <c r="H115" s="349"/>
      <c r="L115" s="27"/>
    </row>
    <row r="116" spans="2:65" s="1" customFormat="1" ht="6.95" customHeight="1" x14ac:dyDescent="0.2">
      <c r="B116" s="27"/>
      <c r="L116" s="27"/>
    </row>
    <row r="117" spans="2:65" s="1" customFormat="1" ht="12" customHeight="1" x14ac:dyDescent="0.2">
      <c r="B117" s="27"/>
      <c r="C117" s="24" t="s">
        <v>18</v>
      </c>
      <c r="F117" s="22" t="str">
        <f>F10</f>
        <v xml:space="preserve"> </v>
      </c>
      <c r="I117" s="24" t="s">
        <v>20</v>
      </c>
      <c r="J117" s="47" t="str">
        <f>IF(J10="","",J10)</f>
        <v>19. 4. 2022</v>
      </c>
      <c r="L117" s="27"/>
    </row>
    <row r="118" spans="2:65" s="1" customFormat="1" ht="6.95" customHeight="1" x14ac:dyDescent="0.2">
      <c r="B118" s="27"/>
      <c r="L118" s="27"/>
    </row>
    <row r="119" spans="2:65" s="1" customFormat="1" ht="15.2" customHeight="1" x14ac:dyDescent="0.2">
      <c r="B119" s="27"/>
      <c r="C119" s="24" t="s">
        <v>22</v>
      </c>
      <c r="F119" s="22" t="str">
        <f>E13</f>
        <v>ZŠ a MŠ F-M, Lískovec, K Sedlištím 320, F-M</v>
      </c>
      <c r="I119" s="24" t="s">
        <v>31</v>
      </c>
      <c r="J119" s="25" t="str">
        <f>E19</f>
        <v xml:space="preserve"> </v>
      </c>
      <c r="L119" s="27"/>
    </row>
    <row r="120" spans="2:65" s="1" customFormat="1" ht="15.2" customHeight="1" x14ac:dyDescent="0.2">
      <c r="B120" s="27"/>
      <c r="C120" s="24" t="s">
        <v>27</v>
      </c>
      <c r="F120" s="22" t="str">
        <f>IF(E16="","",E16)</f>
        <v/>
      </c>
      <c r="I120" s="24" t="s">
        <v>33</v>
      </c>
      <c r="J120" s="25" t="str">
        <f>E22</f>
        <v xml:space="preserve"> </v>
      </c>
      <c r="L120" s="27"/>
    </row>
    <row r="121" spans="2:65" s="1" customFormat="1" ht="10.35" customHeight="1" x14ac:dyDescent="0.2">
      <c r="B121" s="27"/>
      <c r="L121" s="27"/>
    </row>
    <row r="122" spans="2:65" s="10" customFormat="1" ht="29.25" customHeight="1" x14ac:dyDescent="0.2">
      <c r="B122" s="102"/>
      <c r="C122" s="103" t="s">
        <v>101</v>
      </c>
      <c r="D122" s="104" t="s">
        <v>60</v>
      </c>
      <c r="E122" s="104" t="s">
        <v>56</v>
      </c>
      <c r="F122" s="104" t="s">
        <v>57</v>
      </c>
      <c r="G122" s="104" t="s">
        <v>102</v>
      </c>
      <c r="H122" s="104" t="s">
        <v>103</v>
      </c>
      <c r="I122" s="104" t="s">
        <v>104</v>
      </c>
      <c r="J122" s="105" t="s">
        <v>86</v>
      </c>
      <c r="K122" s="106" t="s">
        <v>105</v>
      </c>
      <c r="L122" s="102"/>
      <c r="M122" s="53" t="s">
        <v>1</v>
      </c>
      <c r="N122" s="54" t="s">
        <v>39</v>
      </c>
      <c r="O122" s="54" t="s">
        <v>106</v>
      </c>
      <c r="P122" s="54" t="s">
        <v>107</v>
      </c>
      <c r="Q122" s="54" t="s">
        <v>108</v>
      </c>
      <c r="R122" s="54" t="s">
        <v>109</v>
      </c>
      <c r="S122" s="54" t="s">
        <v>110</v>
      </c>
      <c r="T122" s="55" t="s">
        <v>111</v>
      </c>
    </row>
    <row r="123" spans="2:65" s="1" customFormat="1" ht="22.9" customHeight="1" x14ac:dyDescent="0.25">
      <c r="B123" s="27"/>
      <c r="C123" s="58" t="s">
        <v>112</v>
      </c>
      <c r="J123" s="107">
        <f>BK123</f>
        <v>0</v>
      </c>
      <c r="L123" s="27"/>
      <c r="M123" s="56"/>
      <c r="N123" s="48"/>
      <c r="O123" s="48"/>
      <c r="P123" s="108">
        <f>P124+P141+P186+P190</f>
        <v>81.948092000000003</v>
      </c>
      <c r="Q123" s="48"/>
      <c r="R123" s="108">
        <f>R124+R141+R186+R190</f>
        <v>0.94928750000000006</v>
      </c>
      <c r="S123" s="48"/>
      <c r="T123" s="109">
        <f>T124+T141+T186+T190</f>
        <v>0.14000000000000001</v>
      </c>
      <c r="AT123" s="15" t="s">
        <v>74</v>
      </c>
      <c r="AU123" s="15" t="s">
        <v>88</v>
      </c>
      <c r="BK123" s="110">
        <f>BK124+BK141+BK186+BK190</f>
        <v>0</v>
      </c>
    </row>
    <row r="124" spans="2:65" s="11" customFormat="1" ht="25.9" customHeight="1" x14ac:dyDescent="0.2">
      <c r="B124" s="111"/>
      <c r="D124" s="112" t="s">
        <v>74</v>
      </c>
      <c r="E124" s="113" t="s">
        <v>113</v>
      </c>
      <c r="F124" s="113" t="s">
        <v>114</v>
      </c>
      <c r="J124" s="114">
        <f>BK124</f>
        <v>0</v>
      </c>
      <c r="L124" s="111"/>
      <c r="M124" s="115"/>
      <c r="P124" s="116">
        <f>P125+P128+P131+P139</f>
        <v>24.26868</v>
      </c>
      <c r="R124" s="116">
        <f>R125+R128+R131+R139</f>
        <v>0.71540000000000004</v>
      </c>
      <c r="T124" s="117">
        <f>T125+T128+T131+T139</f>
        <v>0</v>
      </c>
      <c r="AR124" s="112" t="s">
        <v>80</v>
      </c>
      <c r="AT124" s="118" t="s">
        <v>74</v>
      </c>
      <c r="AU124" s="118" t="s">
        <v>75</v>
      </c>
      <c r="AY124" s="112" t="s">
        <v>115</v>
      </c>
      <c r="BK124" s="119">
        <f>BK125+BK128+BK131+BK139</f>
        <v>0</v>
      </c>
    </row>
    <row r="125" spans="2:65" s="11" customFormat="1" ht="22.9" customHeight="1" x14ac:dyDescent="0.2">
      <c r="B125" s="111"/>
      <c r="D125" s="112" t="s">
        <v>74</v>
      </c>
      <c r="E125" s="120" t="s">
        <v>116</v>
      </c>
      <c r="F125" s="120" t="s">
        <v>117</v>
      </c>
      <c r="J125" s="121">
        <f>BK125</f>
        <v>0</v>
      </c>
      <c r="L125" s="111"/>
      <c r="M125" s="115"/>
      <c r="P125" s="116">
        <f>SUM(P126:P127)</f>
        <v>9.4500000000000011</v>
      </c>
      <c r="R125" s="116">
        <f>SUM(R126:R127)</f>
        <v>0.71400000000000008</v>
      </c>
      <c r="T125" s="117">
        <f>SUM(T126:T127)</f>
        <v>0</v>
      </c>
      <c r="AR125" s="112" t="s">
        <v>80</v>
      </c>
      <c r="AT125" s="118" t="s">
        <v>74</v>
      </c>
      <c r="AU125" s="118" t="s">
        <v>80</v>
      </c>
      <c r="AY125" s="112" t="s">
        <v>115</v>
      </c>
      <c r="BK125" s="119">
        <f>SUM(BK126:BK127)</f>
        <v>0</v>
      </c>
    </row>
    <row r="126" spans="2:65" s="1" customFormat="1" ht="12" x14ac:dyDescent="0.2">
      <c r="B126" s="122"/>
      <c r="C126" s="123" t="s">
        <v>80</v>
      </c>
      <c r="D126" s="123" t="s">
        <v>118</v>
      </c>
      <c r="E126" s="124" t="s">
        <v>119</v>
      </c>
      <c r="F126" s="125" t="s">
        <v>120</v>
      </c>
      <c r="G126" s="126" t="s">
        <v>121</v>
      </c>
      <c r="H126" s="127">
        <v>35</v>
      </c>
      <c r="I126" s="128"/>
      <c r="J126" s="128">
        <f>ROUND(I126*H126,2)</f>
        <v>0</v>
      </c>
      <c r="K126" s="129"/>
      <c r="L126" s="27"/>
      <c r="M126" s="130" t="s">
        <v>1</v>
      </c>
      <c r="N126" s="131" t="s">
        <v>40</v>
      </c>
      <c r="O126" s="132">
        <v>0.27</v>
      </c>
      <c r="P126" s="132">
        <f>O126*H126</f>
        <v>9.4500000000000011</v>
      </c>
      <c r="Q126" s="132">
        <v>2.0400000000000001E-2</v>
      </c>
      <c r="R126" s="132">
        <f>Q126*H126</f>
        <v>0.71400000000000008</v>
      </c>
      <c r="S126" s="132">
        <v>0</v>
      </c>
      <c r="T126" s="133">
        <f>S126*H126</f>
        <v>0</v>
      </c>
      <c r="AR126" s="134" t="s">
        <v>122</v>
      </c>
      <c r="AT126" s="134" t="s">
        <v>118</v>
      </c>
      <c r="AU126" s="134" t="s">
        <v>82</v>
      </c>
      <c r="AY126" s="15" t="s">
        <v>115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5" t="s">
        <v>80</v>
      </c>
      <c r="BK126" s="135">
        <f>ROUND(I126*H126,2)</f>
        <v>0</v>
      </c>
      <c r="BL126" s="15" t="s">
        <v>122</v>
      </c>
      <c r="BM126" s="134" t="s">
        <v>123</v>
      </c>
    </row>
    <row r="127" spans="2:65" s="12" customFormat="1" x14ac:dyDescent="0.2">
      <c r="B127" s="136"/>
      <c r="D127" s="137" t="s">
        <v>124</v>
      </c>
      <c r="E127" s="138" t="s">
        <v>1</v>
      </c>
      <c r="F127" s="139" t="s">
        <v>125</v>
      </c>
      <c r="H127" s="140">
        <v>35</v>
      </c>
      <c r="L127" s="136"/>
      <c r="M127" s="141"/>
      <c r="T127" s="142"/>
      <c r="AT127" s="138" t="s">
        <v>124</v>
      </c>
      <c r="AU127" s="138" t="s">
        <v>82</v>
      </c>
      <c r="AV127" s="12" t="s">
        <v>82</v>
      </c>
      <c r="AW127" s="12" t="s">
        <v>32</v>
      </c>
      <c r="AX127" s="12" t="s">
        <v>80</v>
      </c>
      <c r="AY127" s="138" t="s">
        <v>115</v>
      </c>
    </row>
    <row r="128" spans="2:65" s="11" customFormat="1" ht="22.9" customHeight="1" x14ac:dyDescent="0.2">
      <c r="B128" s="111"/>
      <c r="D128" s="112" t="s">
        <v>74</v>
      </c>
      <c r="E128" s="120" t="s">
        <v>126</v>
      </c>
      <c r="F128" s="120" t="s">
        <v>127</v>
      </c>
      <c r="J128" s="121">
        <f>BK128</f>
        <v>0</v>
      </c>
      <c r="L128" s="111"/>
      <c r="M128" s="115"/>
      <c r="P128" s="116">
        <f>SUM(P129:P130)</f>
        <v>10.78</v>
      </c>
      <c r="R128" s="116">
        <f>SUM(R129:R130)</f>
        <v>1.4000000000000002E-3</v>
      </c>
      <c r="T128" s="117">
        <f>SUM(T129:T130)</f>
        <v>0</v>
      </c>
      <c r="AR128" s="112" t="s">
        <v>80</v>
      </c>
      <c r="AT128" s="118" t="s">
        <v>74</v>
      </c>
      <c r="AU128" s="118" t="s">
        <v>80</v>
      </c>
      <c r="AY128" s="112" t="s">
        <v>115</v>
      </c>
      <c r="BK128" s="119">
        <f>SUM(BK129:BK130)</f>
        <v>0</v>
      </c>
    </row>
    <row r="129" spans="2:65" s="1" customFormat="1" ht="24" x14ac:dyDescent="0.2">
      <c r="B129" s="122"/>
      <c r="C129" s="123" t="s">
        <v>82</v>
      </c>
      <c r="D129" s="123" t="s">
        <v>118</v>
      </c>
      <c r="E129" s="124" t="s">
        <v>128</v>
      </c>
      <c r="F129" s="125" t="s">
        <v>129</v>
      </c>
      <c r="G129" s="126" t="s">
        <v>121</v>
      </c>
      <c r="H129" s="127">
        <v>35</v>
      </c>
      <c r="I129" s="128"/>
      <c r="J129" s="128">
        <f>ROUND(I129*H129,2)</f>
        <v>0</v>
      </c>
      <c r="K129" s="129"/>
      <c r="L129" s="27"/>
      <c r="M129" s="130" t="s">
        <v>1</v>
      </c>
      <c r="N129" s="131" t="s">
        <v>40</v>
      </c>
      <c r="O129" s="132">
        <v>0.308</v>
      </c>
      <c r="P129" s="132">
        <f>O129*H129</f>
        <v>10.78</v>
      </c>
      <c r="Q129" s="132">
        <v>4.0000000000000003E-5</v>
      </c>
      <c r="R129" s="132">
        <f>Q129*H129</f>
        <v>1.4000000000000002E-3</v>
      </c>
      <c r="S129" s="132">
        <v>0</v>
      </c>
      <c r="T129" s="133">
        <f>S129*H129</f>
        <v>0</v>
      </c>
      <c r="AR129" s="134" t="s">
        <v>122</v>
      </c>
      <c r="AT129" s="134" t="s">
        <v>118</v>
      </c>
      <c r="AU129" s="134" t="s">
        <v>82</v>
      </c>
      <c r="AY129" s="15" t="s">
        <v>115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5" t="s">
        <v>80</v>
      </c>
      <c r="BK129" s="135">
        <f>ROUND(I129*H129,2)</f>
        <v>0</v>
      </c>
      <c r="BL129" s="15" t="s">
        <v>122</v>
      </c>
      <c r="BM129" s="134" t="s">
        <v>130</v>
      </c>
    </row>
    <row r="130" spans="2:65" s="12" customFormat="1" x14ac:dyDescent="0.2">
      <c r="B130" s="136"/>
      <c r="D130" s="137" t="s">
        <v>124</v>
      </c>
      <c r="E130" s="138" t="s">
        <v>1</v>
      </c>
      <c r="F130" s="139" t="s">
        <v>125</v>
      </c>
      <c r="H130" s="140">
        <v>35</v>
      </c>
      <c r="L130" s="136"/>
      <c r="M130" s="141"/>
      <c r="T130" s="142"/>
      <c r="AT130" s="138" t="s">
        <v>124</v>
      </c>
      <c r="AU130" s="138" t="s">
        <v>82</v>
      </c>
      <c r="AV130" s="12" t="s">
        <v>82</v>
      </c>
      <c r="AW130" s="12" t="s">
        <v>32</v>
      </c>
      <c r="AX130" s="12" t="s">
        <v>80</v>
      </c>
      <c r="AY130" s="138" t="s">
        <v>115</v>
      </c>
    </row>
    <row r="131" spans="2:65" s="11" customFormat="1" ht="22.9" customHeight="1" x14ac:dyDescent="0.2">
      <c r="B131" s="111"/>
      <c r="D131" s="112" t="s">
        <v>74</v>
      </c>
      <c r="E131" s="120" t="s">
        <v>131</v>
      </c>
      <c r="F131" s="120" t="s">
        <v>132</v>
      </c>
      <c r="J131" s="121">
        <f>BK131</f>
        <v>0</v>
      </c>
      <c r="L131" s="111"/>
      <c r="M131" s="115"/>
      <c r="P131" s="116">
        <f>SUM(P132:P138)</f>
        <v>0.7639800000000001</v>
      </c>
      <c r="R131" s="116">
        <f>SUM(R132:R138)</f>
        <v>0</v>
      </c>
      <c r="T131" s="117">
        <f>SUM(T132:T138)</f>
        <v>0</v>
      </c>
      <c r="AR131" s="112" t="s">
        <v>80</v>
      </c>
      <c r="AT131" s="118" t="s">
        <v>74</v>
      </c>
      <c r="AU131" s="118" t="s">
        <v>80</v>
      </c>
      <c r="AY131" s="112" t="s">
        <v>115</v>
      </c>
      <c r="BK131" s="119">
        <f>SUM(BK132:BK138)</f>
        <v>0</v>
      </c>
    </row>
    <row r="132" spans="2:65" s="1" customFormat="1" ht="24" x14ac:dyDescent="0.2">
      <c r="B132" s="122"/>
      <c r="C132" s="123" t="s">
        <v>133</v>
      </c>
      <c r="D132" s="123" t="s">
        <v>118</v>
      </c>
      <c r="E132" s="124" t="s">
        <v>134</v>
      </c>
      <c r="F132" s="125" t="s">
        <v>135</v>
      </c>
      <c r="G132" s="126" t="s">
        <v>136</v>
      </c>
      <c r="H132" s="127">
        <v>0.14000000000000001</v>
      </c>
      <c r="I132" s="128"/>
      <c r="J132" s="128">
        <f>ROUND(I132*H132,2)</f>
        <v>0</v>
      </c>
      <c r="K132" s="129"/>
      <c r="L132" s="27"/>
      <c r="M132" s="130" t="s">
        <v>1</v>
      </c>
      <c r="N132" s="131" t="s">
        <v>40</v>
      </c>
      <c r="O132" s="132">
        <v>4.25</v>
      </c>
      <c r="P132" s="132">
        <f>O132*H132</f>
        <v>0.59500000000000008</v>
      </c>
      <c r="Q132" s="132">
        <v>0</v>
      </c>
      <c r="R132" s="132">
        <f>Q132*H132</f>
        <v>0</v>
      </c>
      <c r="S132" s="132">
        <v>0</v>
      </c>
      <c r="T132" s="133">
        <f>S132*H132</f>
        <v>0</v>
      </c>
      <c r="AR132" s="134" t="s">
        <v>122</v>
      </c>
      <c r="AT132" s="134" t="s">
        <v>118</v>
      </c>
      <c r="AU132" s="134" t="s">
        <v>82</v>
      </c>
      <c r="AY132" s="15" t="s">
        <v>115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5" t="s">
        <v>80</v>
      </c>
      <c r="BK132" s="135">
        <f>ROUND(I132*H132,2)</f>
        <v>0</v>
      </c>
      <c r="BL132" s="15" t="s">
        <v>122</v>
      </c>
      <c r="BM132" s="134" t="s">
        <v>137</v>
      </c>
    </row>
    <row r="133" spans="2:65" s="1" customFormat="1" ht="24" x14ac:dyDescent="0.2">
      <c r="B133" s="122"/>
      <c r="C133" s="123" t="s">
        <v>122</v>
      </c>
      <c r="D133" s="123" t="s">
        <v>118</v>
      </c>
      <c r="E133" s="124" t="s">
        <v>138</v>
      </c>
      <c r="F133" s="125" t="s">
        <v>139</v>
      </c>
      <c r="G133" s="126" t="s">
        <v>136</v>
      </c>
      <c r="H133" s="127">
        <v>0.56000000000000005</v>
      </c>
      <c r="I133" s="128"/>
      <c r="J133" s="128">
        <f>ROUND(I133*H133,2)</f>
        <v>0</v>
      </c>
      <c r="K133" s="129"/>
      <c r="L133" s="27"/>
      <c r="M133" s="130" t="s">
        <v>1</v>
      </c>
      <c r="N133" s="131" t="s">
        <v>40</v>
      </c>
      <c r="O133" s="132">
        <v>0.26</v>
      </c>
      <c r="P133" s="132">
        <f>O133*H133</f>
        <v>0.14560000000000001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122</v>
      </c>
      <c r="AT133" s="134" t="s">
        <v>118</v>
      </c>
      <c r="AU133" s="134" t="s">
        <v>82</v>
      </c>
      <c r="AY133" s="15" t="s">
        <v>115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5" t="s">
        <v>80</v>
      </c>
      <c r="BK133" s="135">
        <f>ROUND(I133*H133,2)</f>
        <v>0</v>
      </c>
      <c r="BL133" s="15" t="s">
        <v>122</v>
      </c>
      <c r="BM133" s="134" t="s">
        <v>140</v>
      </c>
    </row>
    <row r="134" spans="2:65" s="12" customFormat="1" x14ac:dyDescent="0.2">
      <c r="B134" s="136"/>
      <c r="D134" s="137" t="s">
        <v>124</v>
      </c>
      <c r="F134" s="139" t="s">
        <v>141</v>
      </c>
      <c r="H134" s="140">
        <v>0.56000000000000005</v>
      </c>
      <c r="L134" s="136"/>
      <c r="M134" s="141"/>
      <c r="T134" s="142"/>
      <c r="AT134" s="138" t="s">
        <v>124</v>
      </c>
      <c r="AU134" s="138" t="s">
        <v>82</v>
      </c>
      <c r="AV134" s="12" t="s">
        <v>82</v>
      </c>
      <c r="AW134" s="12" t="s">
        <v>3</v>
      </c>
      <c r="AX134" s="12" t="s">
        <v>80</v>
      </c>
      <c r="AY134" s="138" t="s">
        <v>115</v>
      </c>
    </row>
    <row r="135" spans="2:65" s="1" customFormat="1" ht="24" x14ac:dyDescent="0.2">
      <c r="B135" s="122"/>
      <c r="C135" s="123" t="s">
        <v>142</v>
      </c>
      <c r="D135" s="123" t="s">
        <v>118</v>
      </c>
      <c r="E135" s="124" t="s">
        <v>143</v>
      </c>
      <c r="F135" s="125" t="s">
        <v>144</v>
      </c>
      <c r="G135" s="126" t="s">
        <v>136</v>
      </c>
      <c r="H135" s="127">
        <v>0.14000000000000001</v>
      </c>
      <c r="I135" s="128"/>
      <c r="J135" s="128">
        <f>ROUND(I135*H135,2)</f>
        <v>0</v>
      </c>
      <c r="K135" s="129"/>
      <c r="L135" s="27"/>
      <c r="M135" s="130" t="s">
        <v>1</v>
      </c>
      <c r="N135" s="131" t="s">
        <v>40</v>
      </c>
      <c r="O135" s="132">
        <v>0.125</v>
      </c>
      <c r="P135" s="132">
        <f>O135*H135</f>
        <v>1.7500000000000002E-2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122</v>
      </c>
      <c r="AT135" s="134" t="s">
        <v>118</v>
      </c>
      <c r="AU135" s="134" t="s">
        <v>82</v>
      </c>
      <c r="AY135" s="15" t="s">
        <v>115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5" t="s">
        <v>80</v>
      </c>
      <c r="BK135" s="135">
        <f>ROUND(I135*H135,2)</f>
        <v>0</v>
      </c>
      <c r="BL135" s="15" t="s">
        <v>122</v>
      </c>
      <c r="BM135" s="134" t="s">
        <v>145</v>
      </c>
    </row>
    <row r="136" spans="2:65" s="1" customFormat="1" ht="12" x14ac:dyDescent="0.2">
      <c r="B136" s="122"/>
      <c r="C136" s="123" t="s">
        <v>116</v>
      </c>
      <c r="D136" s="123" t="s">
        <v>118</v>
      </c>
      <c r="E136" s="124" t="s">
        <v>146</v>
      </c>
      <c r="F136" s="125" t="s">
        <v>147</v>
      </c>
      <c r="G136" s="126" t="s">
        <v>136</v>
      </c>
      <c r="H136" s="127">
        <v>0.98</v>
      </c>
      <c r="I136" s="128"/>
      <c r="J136" s="128">
        <f>ROUND(I136*H136,2)</f>
        <v>0</v>
      </c>
      <c r="K136" s="129"/>
      <c r="L136" s="27"/>
      <c r="M136" s="130" t="s">
        <v>1</v>
      </c>
      <c r="N136" s="131" t="s">
        <v>40</v>
      </c>
      <c r="O136" s="132">
        <v>6.0000000000000001E-3</v>
      </c>
      <c r="P136" s="132">
        <f>O136*H136</f>
        <v>5.8799999999999998E-3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122</v>
      </c>
      <c r="AT136" s="134" t="s">
        <v>118</v>
      </c>
      <c r="AU136" s="134" t="s">
        <v>82</v>
      </c>
      <c r="AY136" s="15" t="s">
        <v>115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5" t="s">
        <v>80</v>
      </c>
      <c r="BK136" s="135">
        <f>ROUND(I136*H136,2)</f>
        <v>0</v>
      </c>
      <c r="BL136" s="15" t="s">
        <v>122</v>
      </c>
      <c r="BM136" s="134" t="s">
        <v>148</v>
      </c>
    </row>
    <row r="137" spans="2:65" s="12" customFormat="1" x14ac:dyDescent="0.2">
      <c r="B137" s="136"/>
      <c r="D137" s="137" t="s">
        <v>124</v>
      </c>
      <c r="F137" s="139" t="s">
        <v>149</v>
      </c>
      <c r="H137" s="140">
        <v>0.98</v>
      </c>
      <c r="L137" s="136"/>
      <c r="M137" s="141"/>
      <c r="T137" s="142"/>
      <c r="AT137" s="138" t="s">
        <v>124</v>
      </c>
      <c r="AU137" s="138" t="s">
        <v>82</v>
      </c>
      <c r="AV137" s="12" t="s">
        <v>82</v>
      </c>
      <c r="AW137" s="12" t="s">
        <v>3</v>
      </c>
      <c r="AX137" s="12" t="s">
        <v>80</v>
      </c>
      <c r="AY137" s="138" t="s">
        <v>115</v>
      </c>
    </row>
    <row r="138" spans="2:65" s="1" customFormat="1" ht="24" x14ac:dyDescent="0.2">
      <c r="B138" s="122"/>
      <c r="C138" s="123" t="s">
        <v>150</v>
      </c>
      <c r="D138" s="123" t="s">
        <v>118</v>
      </c>
      <c r="E138" s="124" t="s">
        <v>151</v>
      </c>
      <c r="F138" s="125" t="s">
        <v>152</v>
      </c>
      <c r="G138" s="126" t="s">
        <v>136</v>
      </c>
      <c r="H138" s="127">
        <v>0.14000000000000001</v>
      </c>
      <c r="I138" s="128"/>
      <c r="J138" s="128">
        <f>ROUND(I138*H138,2)</f>
        <v>0</v>
      </c>
      <c r="K138" s="129"/>
      <c r="L138" s="27"/>
      <c r="M138" s="130" t="s">
        <v>1</v>
      </c>
      <c r="N138" s="131" t="s">
        <v>40</v>
      </c>
      <c r="O138" s="132">
        <v>0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122</v>
      </c>
      <c r="AT138" s="134" t="s">
        <v>118</v>
      </c>
      <c r="AU138" s="134" t="s">
        <v>82</v>
      </c>
      <c r="AY138" s="15" t="s">
        <v>115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5" t="s">
        <v>80</v>
      </c>
      <c r="BK138" s="135">
        <f>ROUND(I138*H138,2)</f>
        <v>0</v>
      </c>
      <c r="BL138" s="15" t="s">
        <v>122</v>
      </c>
      <c r="BM138" s="134" t="s">
        <v>153</v>
      </c>
    </row>
    <row r="139" spans="2:65" s="11" customFormat="1" ht="22.9" customHeight="1" x14ac:dyDescent="0.2">
      <c r="B139" s="111"/>
      <c r="D139" s="112" t="s">
        <v>74</v>
      </c>
      <c r="E139" s="120" t="s">
        <v>154</v>
      </c>
      <c r="F139" s="120" t="s">
        <v>155</v>
      </c>
      <c r="J139" s="121">
        <f>BK139</f>
        <v>0</v>
      </c>
      <c r="L139" s="111"/>
      <c r="M139" s="115"/>
      <c r="P139" s="116">
        <f>P140</f>
        <v>3.2746999999999997</v>
      </c>
      <c r="R139" s="116">
        <f>R140</f>
        <v>0</v>
      </c>
      <c r="T139" s="117">
        <f>T140</f>
        <v>0</v>
      </c>
      <c r="AR139" s="112" t="s">
        <v>80</v>
      </c>
      <c r="AT139" s="118" t="s">
        <v>74</v>
      </c>
      <c r="AU139" s="118" t="s">
        <v>80</v>
      </c>
      <c r="AY139" s="112" t="s">
        <v>115</v>
      </c>
      <c r="BK139" s="119">
        <f>BK140</f>
        <v>0</v>
      </c>
    </row>
    <row r="140" spans="2:65" s="1" customFormat="1" ht="12" x14ac:dyDescent="0.2">
      <c r="B140" s="122"/>
      <c r="C140" s="123" t="s">
        <v>156</v>
      </c>
      <c r="D140" s="123" t="s">
        <v>118</v>
      </c>
      <c r="E140" s="124" t="s">
        <v>157</v>
      </c>
      <c r="F140" s="125" t="s">
        <v>158</v>
      </c>
      <c r="G140" s="126" t="s">
        <v>136</v>
      </c>
      <c r="H140" s="127">
        <v>0.71499999999999997</v>
      </c>
      <c r="I140" s="128"/>
      <c r="J140" s="128">
        <f>ROUND(I140*H140,2)</f>
        <v>0</v>
      </c>
      <c r="K140" s="129"/>
      <c r="L140" s="27"/>
      <c r="M140" s="130" t="s">
        <v>1</v>
      </c>
      <c r="N140" s="131" t="s">
        <v>40</v>
      </c>
      <c r="O140" s="132">
        <v>4.58</v>
      </c>
      <c r="P140" s="132">
        <f>O140*H140</f>
        <v>3.2746999999999997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122</v>
      </c>
      <c r="AT140" s="134" t="s">
        <v>118</v>
      </c>
      <c r="AU140" s="134" t="s">
        <v>82</v>
      </c>
      <c r="AY140" s="15" t="s">
        <v>115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5" t="s">
        <v>80</v>
      </c>
      <c r="BK140" s="135">
        <f>ROUND(I140*H140,2)</f>
        <v>0</v>
      </c>
      <c r="BL140" s="15" t="s">
        <v>122</v>
      </c>
      <c r="BM140" s="134" t="s">
        <v>159</v>
      </c>
    </row>
    <row r="141" spans="2:65" s="11" customFormat="1" ht="25.9" customHeight="1" x14ac:dyDescent="0.2">
      <c r="B141" s="111"/>
      <c r="D141" s="112" t="s">
        <v>74</v>
      </c>
      <c r="E141" s="113" t="s">
        <v>160</v>
      </c>
      <c r="F141" s="113" t="s">
        <v>161</v>
      </c>
      <c r="J141" s="114">
        <f>BK141</f>
        <v>0</v>
      </c>
      <c r="L141" s="111"/>
      <c r="M141" s="115"/>
      <c r="P141" s="116">
        <f>P142+P144+P168</f>
        <v>49.679411999999999</v>
      </c>
      <c r="R141" s="116">
        <f>R142+R144+R168</f>
        <v>0.23388749999999997</v>
      </c>
      <c r="T141" s="117">
        <f>T142+T144+T168</f>
        <v>0.14000000000000001</v>
      </c>
      <c r="AR141" s="112" t="s">
        <v>82</v>
      </c>
      <c r="AT141" s="118" t="s">
        <v>74</v>
      </c>
      <c r="AU141" s="118" t="s">
        <v>75</v>
      </c>
      <c r="AY141" s="112" t="s">
        <v>115</v>
      </c>
      <c r="BK141" s="119">
        <f>BK142+BK144+BK168</f>
        <v>0</v>
      </c>
    </row>
    <row r="142" spans="2:65" s="11" customFormat="1" ht="22.9" customHeight="1" x14ac:dyDescent="0.2">
      <c r="B142" s="111"/>
      <c r="D142" s="112" t="s">
        <v>74</v>
      </c>
      <c r="E142" s="120" t="s">
        <v>162</v>
      </c>
      <c r="F142" s="120" t="s">
        <v>163</v>
      </c>
      <c r="J142" s="121">
        <f>BK142</f>
        <v>0</v>
      </c>
      <c r="L142" s="111"/>
      <c r="M142" s="115"/>
      <c r="P142" s="116">
        <f>P143</f>
        <v>0.05</v>
      </c>
      <c r="R142" s="116">
        <f>R143</f>
        <v>0</v>
      </c>
      <c r="T142" s="117">
        <f>T143</f>
        <v>0</v>
      </c>
      <c r="AR142" s="112" t="s">
        <v>82</v>
      </c>
      <c r="AT142" s="118" t="s">
        <v>74</v>
      </c>
      <c r="AU142" s="118" t="s">
        <v>80</v>
      </c>
      <c r="AY142" s="112" t="s">
        <v>115</v>
      </c>
      <c r="BK142" s="119">
        <f>BK143</f>
        <v>0</v>
      </c>
    </row>
    <row r="143" spans="2:65" s="1" customFormat="1" ht="12" x14ac:dyDescent="0.2">
      <c r="B143" s="122"/>
      <c r="C143" s="123" t="s">
        <v>126</v>
      </c>
      <c r="D143" s="123" t="s">
        <v>118</v>
      </c>
      <c r="E143" s="124" t="s">
        <v>164</v>
      </c>
      <c r="F143" s="125" t="s">
        <v>165</v>
      </c>
      <c r="G143" s="126" t="s">
        <v>166</v>
      </c>
      <c r="H143" s="127">
        <v>1</v>
      </c>
      <c r="I143" s="128"/>
      <c r="J143" s="128">
        <f>ROUND(I143*H143,2)</f>
        <v>0</v>
      </c>
      <c r="K143" s="129"/>
      <c r="L143" s="27"/>
      <c r="M143" s="130" t="s">
        <v>1</v>
      </c>
      <c r="N143" s="131" t="s">
        <v>40</v>
      </c>
      <c r="O143" s="132">
        <v>0.05</v>
      </c>
      <c r="P143" s="132">
        <f>O143*H143</f>
        <v>0.05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167</v>
      </c>
      <c r="AT143" s="134" t="s">
        <v>118</v>
      </c>
      <c r="AU143" s="134" t="s">
        <v>82</v>
      </c>
      <c r="AY143" s="15" t="s">
        <v>115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5" t="s">
        <v>80</v>
      </c>
      <c r="BK143" s="135">
        <f>ROUND(I143*H143,2)</f>
        <v>0</v>
      </c>
      <c r="BL143" s="15" t="s">
        <v>167</v>
      </c>
      <c r="BM143" s="134" t="s">
        <v>168</v>
      </c>
    </row>
    <row r="144" spans="2:65" s="11" customFormat="1" ht="22.9" customHeight="1" x14ac:dyDescent="0.2">
      <c r="B144" s="111"/>
      <c r="D144" s="112" t="s">
        <v>74</v>
      </c>
      <c r="E144" s="120" t="s">
        <v>169</v>
      </c>
      <c r="F144" s="120" t="s">
        <v>170</v>
      </c>
      <c r="J144" s="121">
        <f>BK144</f>
        <v>0</v>
      </c>
      <c r="L144" s="111"/>
      <c r="M144" s="115"/>
      <c r="P144" s="116">
        <f>SUM(P145:P167)</f>
        <v>33.113112000000001</v>
      </c>
      <c r="R144" s="116">
        <f>SUM(R145:R167)</f>
        <v>0.15557099999999999</v>
      </c>
      <c r="T144" s="117">
        <f>SUM(T145:T167)</f>
        <v>0.14000000000000001</v>
      </c>
      <c r="AR144" s="112" t="s">
        <v>82</v>
      </c>
      <c r="AT144" s="118" t="s">
        <v>74</v>
      </c>
      <c r="AU144" s="118" t="s">
        <v>80</v>
      </c>
      <c r="AY144" s="112" t="s">
        <v>115</v>
      </c>
      <c r="BK144" s="119">
        <f>SUM(BK145:BK167)</f>
        <v>0</v>
      </c>
    </row>
    <row r="145" spans="2:65" s="1" customFormat="1" ht="12" x14ac:dyDescent="0.2">
      <c r="B145" s="122"/>
      <c r="C145" s="123" t="s">
        <v>171</v>
      </c>
      <c r="D145" s="123" t="s">
        <v>118</v>
      </c>
      <c r="E145" s="124" t="s">
        <v>172</v>
      </c>
      <c r="F145" s="125" t="s">
        <v>173</v>
      </c>
      <c r="G145" s="126" t="s">
        <v>121</v>
      </c>
      <c r="H145" s="127">
        <v>35</v>
      </c>
      <c r="I145" s="128"/>
      <c r="J145" s="128">
        <f>ROUND(I145*H145,2)</f>
        <v>0</v>
      </c>
      <c r="K145" s="129"/>
      <c r="L145" s="27"/>
      <c r="M145" s="130" t="s">
        <v>1</v>
      </c>
      <c r="N145" s="131" t="s">
        <v>40</v>
      </c>
      <c r="O145" s="132">
        <v>7.2999999999999995E-2</v>
      </c>
      <c r="P145" s="132">
        <f>O145*H145</f>
        <v>2.5549999999999997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167</v>
      </c>
      <c r="AT145" s="134" t="s">
        <v>118</v>
      </c>
      <c r="AU145" s="134" t="s">
        <v>82</v>
      </c>
      <c r="AY145" s="15" t="s">
        <v>115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5" t="s">
        <v>80</v>
      </c>
      <c r="BK145" s="135">
        <f>ROUND(I145*H145,2)</f>
        <v>0</v>
      </c>
      <c r="BL145" s="15" t="s">
        <v>167</v>
      </c>
      <c r="BM145" s="134" t="s">
        <v>174</v>
      </c>
    </row>
    <row r="146" spans="2:65" s="12" customFormat="1" x14ac:dyDescent="0.2">
      <c r="B146" s="136"/>
      <c r="D146" s="137" t="s">
        <v>124</v>
      </c>
      <c r="E146" s="138" t="s">
        <v>1</v>
      </c>
      <c r="F146" s="139" t="s">
        <v>125</v>
      </c>
      <c r="H146" s="140">
        <v>35</v>
      </c>
      <c r="L146" s="136"/>
      <c r="M146" s="141"/>
      <c r="T146" s="142"/>
      <c r="AT146" s="138" t="s">
        <v>124</v>
      </c>
      <c r="AU146" s="138" t="s">
        <v>82</v>
      </c>
      <c r="AV146" s="12" t="s">
        <v>82</v>
      </c>
      <c r="AW146" s="12" t="s">
        <v>32</v>
      </c>
      <c r="AX146" s="12" t="s">
        <v>80</v>
      </c>
      <c r="AY146" s="138" t="s">
        <v>115</v>
      </c>
    </row>
    <row r="147" spans="2:65" s="1" customFormat="1" ht="12" x14ac:dyDescent="0.2">
      <c r="B147" s="122"/>
      <c r="C147" s="123" t="s">
        <v>175</v>
      </c>
      <c r="D147" s="123" t="s">
        <v>118</v>
      </c>
      <c r="E147" s="124" t="s">
        <v>176</v>
      </c>
      <c r="F147" s="125" t="s">
        <v>177</v>
      </c>
      <c r="G147" s="126" t="s">
        <v>121</v>
      </c>
      <c r="H147" s="127">
        <v>35</v>
      </c>
      <c r="I147" s="128"/>
      <c r="J147" s="128">
        <f>ROUND(I147*H147,2)</f>
        <v>0</v>
      </c>
      <c r="K147" s="129"/>
      <c r="L147" s="27"/>
      <c r="M147" s="130" t="s">
        <v>1</v>
      </c>
      <c r="N147" s="131" t="s">
        <v>40</v>
      </c>
      <c r="O147" s="132">
        <v>2.4E-2</v>
      </c>
      <c r="P147" s="132">
        <f>O147*H147</f>
        <v>0.84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167</v>
      </c>
      <c r="AT147" s="134" t="s">
        <v>118</v>
      </c>
      <c r="AU147" s="134" t="s">
        <v>82</v>
      </c>
      <c r="AY147" s="15" t="s">
        <v>115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5" t="s">
        <v>80</v>
      </c>
      <c r="BK147" s="135">
        <f>ROUND(I147*H147,2)</f>
        <v>0</v>
      </c>
      <c r="BL147" s="15" t="s">
        <v>167</v>
      </c>
      <c r="BM147" s="134" t="s">
        <v>178</v>
      </c>
    </row>
    <row r="148" spans="2:65" s="12" customFormat="1" x14ac:dyDescent="0.2">
      <c r="B148" s="136"/>
      <c r="D148" s="137" t="s">
        <v>124</v>
      </c>
      <c r="E148" s="138" t="s">
        <v>1</v>
      </c>
      <c r="F148" s="139" t="s">
        <v>125</v>
      </c>
      <c r="H148" s="140">
        <v>35</v>
      </c>
      <c r="L148" s="136"/>
      <c r="M148" s="141"/>
      <c r="T148" s="142"/>
      <c r="AT148" s="138" t="s">
        <v>124</v>
      </c>
      <c r="AU148" s="138" t="s">
        <v>82</v>
      </c>
      <c r="AV148" s="12" t="s">
        <v>82</v>
      </c>
      <c r="AW148" s="12" t="s">
        <v>32</v>
      </c>
      <c r="AX148" s="12" t="s">
        <v>80</v>
      </c>
      <c r="AY148" s="138" t="s">
        <v>115</v>
      </c>
    </row>
    <row r="149" spans="2:65" s="1" customFormat="1" ht="12" x14ac:dyDescent="0.2">
      <c r="B149" s="122"/>
      <c r="C149" s="123" t="s">
        <v>179</v>
      </c>
      <c r="D149" s="123" t="s">
        <v>118</v>
      </c>
      <c r="E149" s="124" t="s">
        <v>180</v>
      </c>
      <c r="F149" s="125" t="s">
        <v>181</v>
      </c>
      <c r="G149" s="126" t="s">
        <v>121</v>
      </c>
      <c r="H149" s="127">
        <v>35</v>
      </c>
      <c r="I149" s="128"/>
      <c r="J149" s="128">
        <f>ROUND(I149*H149,2)</f>
        <v>0</v>
      </c>
      <c r="K149" s="129"/>
      <c r="L149" s="27"/>
      <c r="M149" s="130" t="s">
        <v>1</v>
      </c>
      <c r="N149" s="131" t="s">
        <v>40</v>
      </c>
      <c r="O149" s="132">
        <v>5.8000000000000003E-2</v>
      </c>
      <c r="P149" s="132">
        <f>O149*H149</f>
        <v>2.0300000000000002</v>
      </c>
      <c r="Q149" s="132">
        <v>3.0000000000000001E-5</v>
      </c>
      <c r="R149" s="132">
        <f>Q149*H149</f>
        <v>1.0499999999999999E-3</v>
      </c>
      <c r="S149" s="132">
        <v>0</v>
      </c>
      <c r="T149" s="133">
        <f>S149*H149</f>
        <v>0</v>
      </c>
      <c r="AR149" s="134" t="s">
        <v>167</v>
      </c>
      <c r="AT149" s="134" t="s">
        <v>118</v>
      </c>
      <c r="AU149" s="134" t="s">
        <v>82</v>
      </c>
      <c r="AY149" s="15" t="s">
        <v>115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5" t="s">
        <v>80</v>
      </c>
      <c r="BK149" s="135">
        <f>ROUND(I149*H149,2)</f>
        <v>0</v>
      </c>
      <c r="BL149" s="15" t="s">
        <v>167</v>
      </c>
      <c r="BM149" s="134" t="s">
        <v>182</v>
      </c>
    </row>
    <row r="150" spans="2:65" s="1" customFormat="1" ht="24" x14ac:dyDescent="0.2">
      <c r="B150" s="122"/>
      <c r="C150" s="123" t="s">
        <v>183</v>
      </c>
      <c r="D150" s="123" t="s">
        <v>118</v>
      </c>
      <c r="E150" s="124" t="s">
        <v>184</v>
      </c>
      <c r="F150" s="125" t="s">
        <v>185</v>
      </c>
      <c r="G150" s="126" t="s">
        <v>121</v>
      </c>
      <c r="H150" s="127">
        <v>35</v>
      </c>
      <c r="I150" s="128"/>
      <c r="J150" s="128">
        <f>ROUND(I150*H150,2)</f>
        <v>0</v>
      </c>
      <c r="K150" s="129"/>
      <c r="L150" s="27"/>
      <c r="M150" s="130" t="s">
        <v>1</v>
      </c>
      <c r="N150" s="131" t="s">
        <v>40</v>
      </c>
      <c r="O150" s="132">
        <v>7.0000000000000007E-2</v>
      </c>
      <c r="P150" s="132">
        <f>O150*H150</f>
        <v>2.4500000000000002</v>
      </c>
      <c r="Q150" s="132">
        <v>1.2E-4</v>
      </c>
      <c r="R150" s="132">
        <f>Q150*H150</f>
        <v>4.1999999999999997E-3</v>
      </c>
      <c r="S150" s="132">
        <v>0</v>
      </c>
      <c r="T150" s="133">
        <f>S150*H150</f>
        <v>0</v>
      </c>
      <c r="AR150" s="134" t="s">
        <v>167</v>
      </c>
      <c r="AT150" s="134" t="s">
        <v>118</v>
      </c>
      <c r="AU150" s="134" t="s">
        <v>82</v>
      </c>
      <c r="AY150" s="15" t="s">
        <v>115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5" t="s">
        <v>80</v>
      </c>
      <c r="BK150" s="135">
        <f>ROUND(I150*H150,2)</f>
        <v>0</v>
      </c>
      <c r="BL150" s="15" t="s">
        <v>167</v>
      </c>
      <c r="BM150" s="134" t="s">
        <v>186</v>
      </c>
    </row>
    <row r="151" spans="2:65" s="1" customFormat="1" ht="12" x14ac:dyDescent="0.2">
      <c r="B151" s="122"/>
      <c r="C151" s="123" t="s">
        <v>187</v>
      </c>
      <c r="D151" s="123" t="s">
        <v>118</v>
      </c>
      <c r="E151" s="124" t="s">
        <v>188</v>
      </c>
      <c r="F151" s="125" t="s">
        <v>189</v>
      </c>
      <c r="G151" s="126" t="s">
        <v>121</v>
      </c>
      <c r="H151" s="127">
        <v>35</v>
      </c>
      <c r="I151" s="128"/>
      <c r="J151" s="128">
        <f>ROUND(I151*H151,2)</f>
        <v>0</v>
      </c>
      <c r="K151" s="129"/>
      <c r="L151" s="27"/>
      <c r="M151" s="130" t="s">
        <v>1</v>
      </c>
      <c r="N151" s="131" t="s">
        <v>40</v>
      </c>
      <c r="O151" s="132">
        <v>0.255</v>
      </c>
      <c r="P151" s="132">
        <f>O151*H151</f>
        <v>8.9250000000000007</v>
      </c>
      <c r="Q151" s="132">
        <v>0</v>
      </c>
      <c r="R151" s="132">
        <f>Q151*H151</f>
        <v>0</v>
      </c>
      <c r="S151" s="132">
        <v>4.0000000000000001E-3</v>
      </c>
      <c r="T151" s="133">
        <f>S151*H151</f>
        <v>0.14000000000000001</v>
      </c>
      <c r="AR151" s="134" t="s">
        <v>167</v>
      </c>
      <c r="AT151" s="134" t="s">
        <v>118</v>
      </c>
      <c r="AU151" s="134" t="s">
        <v>82</v>
      </c>
      <c r="AY151" s="15" t="s">
        <v>115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5" t="s">
        <v>80</v>
      </c>
      <c r="BK151" s="135">
        <f>ROUND(I151*H151,2)</f>
        <v>0</v>
      </c>
      <c r="BL151" s="15" t="s">
        <v>167</v>
      </c>
      <c r="BM151" s="134" t="s">
        <v>190</v>
      </c>
    </row>
    <row r="152" spans="2:65" s="12" customFormat="1" x14ac:dyDescent="0.2">
      <c r="B152" s="136"/>
      <c r="D152" s="137" t="s">
        <v>124</v>
      </c>
      <c r="E152" s="138" t="s">
        <v>1</v>
      </c>
      <c r="F152" s="139" t="s">
        <v>125</v>
      </c>
      <c r="H152" s="140">
        <v>35</v>
      </c>
      <c r="L152" s="136"/>
      <c r="M152" s="141"/>
      <c r="T152" s="142"/>
      <c r="AT152" s="138" t="s">
        <v>124</v>
      </c>
      <c r="AU152" s="138" t="s">
        <v>82</v>
      </c>
      <c r="AV152" s="12" t="s">
        <v>82</v>
      </c>
      <c r="AW152" s="12" t="s">
        <v>32</v>
      </c>
      <c r="AX152" s="12" t="s">
        <v>80</v>
      </c>
      <c r="AY152" s="138" t="s">
        <v>115</v>
      </c>
    </row>
    <row r="153" spans="2:65" s="1" customFormat="1" ht="12" x14ac:dyDescent="0.2">
      <c r="B153" s="122"/>
      <c r="C153" s="123" t="s">
        <v>8</v>
      </c>
      <c r="D153" s="123" t="s">
        <v>118</v>
      </c>
      <c r="E153" s="124" t="s">
        <v>191</v>
      </c>
      <c r="F153" s="125" t="s">
        <v>192</v>
      </c>
      <c r="G153" s="126" t="s">
        <v>121</v>
      </c>
      <c r="H153" s="127">
        <v>35</v>
      </c>
      <c r="I153" s="128"/>
      <c r="J153" s="128">
        <f>ROUND(I153*H153,2)</f>
        <v>0</v>
      </c>
      <c r="K153" s="129"/>
      <c r="L153" s="27"/>
      <c r="M153" s="130" t="s">
        <v>1</v>
      </c>
      <c r="N153" s="131" t="s">
        <v>40</v>
      </c>
      <c r="O153" s="132">
        <v>0.23300000000000001</v>
      </c>
      <c r="P153" s="132">
        <f>O153*H153</f>
        <v>8.1550000000000011</v>
      </c>
      <c r="Q153" s="132">
        <v>2.9999999999999997E-4</v>
      </c>
      <c r="R153" s="132">
        <f>Q153*H153</f>
        <v>1.0499999999999999E-2</v>
      </c>
      <c r="S153" s="132">
        <v>0</v>
      </c>
      <c r="T153" s="133">
        <f>S153*H153</f>
        <v>0</v>
      </c>
      <c r="AR153" s="134" t="s">
        <v>167</v>
      </c>
      <c r="AT153" s="134" t="s">
        <v>118</v>
      </c>
      <c r="AU153" s="134" t="s">
        <v>82</v>
      </c>
      <c r="AY153" s="15" t="s">
        <v>115</v>
      </c>
      <c r="BE153" s="135">
        <f>IF(N153="základní",J153,0)</f>
        <v>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5" t="s">
        <v>80</v>
      </c>
      <c r="BK153" s="135">
        <f>ROUND(I153*H153,2)</f>
        <v>0</v>
      </c>
      <c r="BL153" s="15" t="s">
        <v>167</v>
      </c>
      <c r="BM153" s="134" t="s">
        <v>193</v>
      </c>
    </row>
    <row r="154" spans="2:65" s="12" customFormat="1" x14ac:dyDescent="0.2">
      <c r="B154" s="136"/>
      <c r="D154" s="137" t="s">
        <v>124</v>
      </c>
      <c r="E154" s="138" t="s">
        <v>1</v>
      </c>
      <c r="F154" s="139" t="s">
        <v>125</v>
      </c>
      <c r="H154" s="140">
        <v>35</v>
      </c>
      <c r="L154" s="136"/>
      <c r="M154" s="141"/>
      <c r="T154" s="142"/>
      <c r="AT154" s="138" t="s">
        <v>124</v>
      </c>
      <c r="AU154" s="138" t="s">
        <v>82</v>
      </c>
      <c r="AV154" s="12" t="s">
        <v>82</v>
      </c>
      <c r="AW154" s="12" t="s">
        <v>32</v>
      </c>
      <c r="AX154" s="12" t="s">
        <v>80</v>
      </c>
      <c r="AY154" s="138" t="s">
        <v>115</v>
      </c>
    </row>
    <row r="155" spans="2:65" s="1" customFormat="1" ht="12" x14ac:dyDescent="0.2">
      <c r="B155" s="122"/>
      <c r="C155" s="143" t="s">
        <v>167</v>
      </c>
      <c r="D155" s="143" t="s">
        <v>194</v>
      </c>
      <c r="E155" s="144" t="s">
        <v>195</v>
      </c>
      <c r="F155" s="145" t="s">
        <v>196</v>
      </c>
      <c r="G155" s="146" t="s">
        <v>121</v>
      </c>
      <c r="H155" s="147">
        <v>42</v>
      </c>
      <c r="I155" s="148"/>
      <c r="J155" s="148">
        <f>ROUND(I155*H155,2)</f>
        <v>0</v>
      </c>
      <c r="K155" s="149"/>
      <c r="L155" s="150"/>
      <c r="M155" s="151" t="s">
        <v>1</v>
      </c>
      <c r="N155" s="152" t="s">
        <v>40</v>
      </c>
      <c r="O155" s="132">
        <v>0</v>
      </c>
      <c r="P155" s="132">
        <f>O155*H155</f>
        <v>0</v>
      </c>
      <c r="Q155" s="132">
        <v>3.1800000000000001E-3</v>
      </c>
      <c r="R155" s="132">
        <f>Q155*H155</f>
        <v>0.13356000000000001</v>
      </c>
      <c r="S155" s="132">
        <v>0</v>
      </c>
      <c r="T155" s="133">
        <f>S155*H155</f>
        <v>0</v>
      </c>
      <c r="AR155" s="134" t="s">
        <v>197</v>
      </c>
      <c r="AT155" s="134" t="s">
        <v>194</v>
      </c>
      <c r="AU155" s="134" t="s">
        <v>82</v>
      </c>
      <c r="AY155" s="15" t="s">
        <v>115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5" t="s">
        <v>80</v>
      </c>
      <c r="BK155" s="135">
        <f>ROUND(I155*H155,2)</f>
        <v>0</v>
      </c>
      <c r="BL155" s="15" t="s">
        <v>167</v>
      </c>
      <c r="BM155" s="134" t="s">
        <v>198</v>
      </c>
    </row>
    <row r="156" spans="2:65" s="13" customFormat="1" x14ac:dyDescent="0.2">
      <c r="B156" s="153"/>
      <c r="D156" s="137" t="s">
        <v>124</v>
      </c>
      <c r="E156" s="154" t="s">
        <v>1</v>
      </c>
      <c r="F156" s="155" t="s">
        <v>199</v>
      </c>
      <c r="H156" s="154" t="s">
        <v>1</v>
      </c>
      <c r="L156" s="153"/>
      <c r="M156" s="156"/>
      <c r="T156" s="157"/>
      <c r="AT156" s="154" t="s">
        <v>124</v>
      </c>
      <c r="AU156" s="154" t="s">
        <v>82</v>
      </c>
      <c r="AV156" s="13" t="s">
        <v>80</v>
      </c>
      <c r="AW156" s="13" t="s">
        <v>32</v>
      </c>
      <c r="AX156" s="13" t="s">
        <v>75</v>
      </c>
      <c r="AY156" s="154" t="s">
        <v>115</v>
      </c>
    </row>
    <row r="157" spans="2:65" s="12" customFormat="1" x14ac:dyDescent="0.2">
      <c r="B157" s="136"/>
      <c r="D157" s="137" t="s">
        <v>124</v>
      </c>
      <c r="E157" s="138" t="s">
        <v>1</v>
      </c>
      <c r="F157" s="139" t="s">
        <v>200</v>
      </c>
      <c r="H157" s="140">
        <v>42</v>
      </c>
      <c r="L157" s="136"/>
      <c r="M157" s="141"/>
      <c r="T157" s="142"/>
      <c r="AT157" s="138" t="s">
        <v>124</v>
      </c>
      <c r="AU157" s="138" t="s">
        <v>82</v>
      </c>
      <c r="AV157" s="12" t="s">
        <v>82</v>
      </c>
      <c r="AW157" s="12" t="s">
        <v>32</v>
      </c>
      <c r="AX157" s="12" t="s">
        <v>80</v>
      </c>
      <c r="AY157" s="138" t="s">
        <v>115</v>
      </c>
    </row>
    <row r="158" spans="2:65" s="1" customFormat="1" ht="12" x14ac:dyDescent="0.2">
      <c r="B158" s="122"/>
      <c r="C158" s="123" t="s">
        <v>201</v>
      </c>
      <c r="D158" s="123" t="s">
        <v>118</v>
      </c>
      <c r="E158" s="124" t="s">
        <v>202</v>
      </c>
      <c r="F158" s="125" t="s">
        <v>203</v>
      </c>
      <c r="G158" s="126" t="s">
        <v>204</v>
      </c>
      <c r="H158" s="127">
        <v>15.6</v>
      </c>
      <c r="I158" s="128"/>
      <c r="J158" s="128">
        <f>ROUND(I158*H158,2)</f>
        <v>0</v>
      </c>
      <c r="K158" s="129"/>
      <c r="L158" s="27"/>
      <c r="M158" s="130" t="s">
        <v>1</v>
      </c>
      <c r="N158" s="131" t="s">
        <v>40</v>
      </c>
      <c r="O158" s="132">
        <v>0.10199999999999999</v>
      </c>
      <c r="P158" s="132">
        <f>O158*H158</f>
        <v>1.5911999999999999</v>
      </c>
      <c r="Q158" s="132">
        <v>2.0000000000000002E-5</v>
      </c>
      <c r="R158" s="132">
        <f>Q158*H158</f>
        <v>3.1199999999999999E-4</v>
      </c>
      <c r="S158" s="132">
        <v>0</v>
      </c>
      <c r="T158" s="133">
        <f>S158*H158</f>
        <v>0</v>
      </c>
      <c r="AR158" s="134" t="s">
        <v>167</v>
      </c>
      <c r="AT158" s="134" t="s">
        <v>118</v>
      </c>
      <c r="AU158" s="134" t="s">
        <v>82</v>
      </c>
      <c r="AY158" s="15" t="s">
        <v>115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5" t="s">
        <v>80</v>
      </c>
      <c r="BK158" s="135">
        <f>ROUND(I158*H158,2)</f>
        <v>0</v>
      </c>
      <c r="BL158" s="15" t="s">
        <v>167</v>
      </c>
      <c r="BM158" s="134" t="s">
        <v>205</v>
      </c>
    </row>
    <row r="159" spans="2:65" s="12" customFormat="1" x14ac:dyDescent="0.2">
      <c r="B159" s="136"/>
      <c r="D159" s="137" t="s">
        <v>124</v>
      </c>
      <c r="E159" s="138" t="s">
        <v>1</v>
      </c>
      <c r="F159" s="139" t="s">
        <v>206</v>
      </c>
      <c r="H159" s="140">
        <v>15.6</v>
      </c>
      <c r="L159" s="136"/>
      <c r="M159" s="141"/>
      <c r="T159" s="142"/>
      <c r="AT159" s="138" t="s">
        <v>124</v>
      </c>
      <c r="AU159" s="138" t="s">
        <v>82</v>
      </c>
      <c r="AV159" s="12" t="s">
        <v>82</v>
      </c>
      <c r="AW159" s="12" t="s">
        <v>32</v>
      </c>
      <c r="AX159" s="12" t="s">
        <v>80</v>
      </c>
      <c r="AY159" s="138" t="s">
        <v>115</v>
      </c>
    </row>
    <row r="160" spans="2:65" s="1" customFormat="1" ht="12" x14ac:dyDescent="0.2">
      <c r="B160" s="122"/>
      <c r="C160" s="123" t="s">
        <v>207</v>
      </c>
      <c r="D160" s="123" t="s">
        <v>118</v>
      </c>
      <c r="E160" s="124" t="s">
        <v>208</v>
      </c>
      <c r="F160" s="125" t="s">
        <v>209</v>
      </c>
      <c r="G160" s="126" t="s">
        <v>204</v>
      </c>
      <c r="H160" s="127">
        <v>23.9</v>
      </c>
      <c r="I160" s="128"/>
      <c r="J160" s="128">
        <f>ROUND(I160*H160,2)</f>
        <v>0</v>
      </c>
      <c r="K160" s="129"/>
      <c r="L160" s="27"/>
      <c r="M160" s="130" t="s">
        <v>1</v>
      </c>
      <c r="N160" s="131" t="s">
        <v>40</v>
      </c>
      <c r="O160" s="132">
        <v>0.25</v>
      </c>
      <c r="P160" s="132">
        <f>O160*H160</f>
        <v>5.9749999999999996</v>
      </c>
      <c r="Q160" s="132">
        <v>1.0000000000000001E-5</v>
      </c>
      <c r="R160" s="132">
        <f>Q160*H160</f>
        <v>2.3900000000000001E-4</v>
      </c>
      <c r="S160" s="132">
        <v>0</v>
      </c>
      <c r="T160" s="133">
        <f>S160*H160</f>
        <v>0</v>
      </c>
      <c r="AR160" s="134" t="s">
        <v>167</v>
      </c>
      <c r="AT160" s="134" t="s">
        <v>118</v>
      </c>
      <c r="AU160" s="134" t="s">
        <v>82</v>
      </c>
      <c r="AY160" s="15" t="s">
        <v>115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5" t="s">
        <v>80</v>
      </c>
      <c r="BK160" s="135">
        <f>ROUND(I160*H160,2)</f>
        <v>0</v>
      </c>
      <c r="BL160" s="15" t="s">
        <v>167</v>
      </c>
      <c r="BM160" s="134" t="s">
        <v>210</v>
      </c>
    </row>
    <row r="161" spans="2:65" s="12" customFormat="1" x14ac:dyDescent="0.2">
      <c r="B161" s="136"/>
      <c r="D161" s="137" t="s">
        <v>124</v>
      </c>
      <c r="E161" s="138" t="s">
        <v>1</v>
      </c>
      <c r="F161" s="139" t="s">
        <v>211</v>
      </c>
      <c r="H161" s="140">
        <v>23.9</v>
      </c>
      <c r="L161" s="136"/>
      <c r="M161" s="141"/>
      <c r="T161" s="142"/>
      <c r="AT161" s="138" t="s">
        <v>124</v>
      </c>
      <c r="AU161" s="138" t="s">
        <v>82</v>
      </c>
      <c r="AV161" s="12" t="s">
        <v>82</v>
      </c>
      <c r="AW161" s="12" t="s">
        <v>32</v>
      </c>
      <c r="AX161" s="12" t="s">
        <v>80</v>
      </c>
      <c r="AY161" s="138" t="s">
        <v>115</v>
      </c>
    </row>
    <row r="162" spans="2:65" s="1" customFormat="1" ht="12" x14ac:dyDescent="0.2">
      <c r="B162" s="122"/>
      <c r="C162" s="143" t="s">
        <v>212</v>
      </c>
      <c r="D162" s="143" t="s">
        <v>194</v>
      </c>
      <c r="E162" s="144" t="s">
        <v>213</v>
      </c>
      <c r="F162" s="145" t="s">
        <v>214</v>
      </c>
      <c r="G162" s="146" t="s">
        <v>204</v>
      </c>
      <c r="H162" s="147">
        <v>27.5</v>
      </c>
      <c r="I162" s="148"/>
      <c r="J162" s="148">
        <f>ROUND(I162*H162,2)</f>
        <v>0</v>
      </c>
      <c r="K162" s="149"/>
      <c r="L162" s="150"/>
      <c r="M162" s="151" t="s">
        <v>1</v>
      </c>
      <c r="N162" s="152" t="s">
        <v>40</v>
      </c>
      <c r="O162" s="132">
        <v>0</v>
      </c>
      <c r="P162" s="132">
        <f>O162*H162</f>
        <v>0</v>
      </c>
      <c r="Q162" s="132">
        <v>2.0000000000000001E-4</v>
      </c>
      <c r="R162" s="132">
        <f>Q162*H162</f>
        <v>5.5000000000000005E-3</v>
      </c>
      <c r="S162" s="132">
        <v>0</v>
      </c>
      <c r="T162" s="133">
        <f>S162*H162</f>
        <v>0</v>
      </c>
      <c r="AR162" s="134" t="s">
        <v>197</v>
      </c>
      <c r="AT162" s="134" t="s">
        <v>194</v>
      </c>
      <c r="AU162" s="134" t="s">
        <v>82</v>
      </c>
      <c r="AY162" s="15" t="s">
        <v>115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5" t="s">
        <v>80</v>
      </c>
      <c r="BK162" s="135">
        <f>ROUND(I162*H162,2)</f>
        <v>0</v>
      </c>
      <c r="BL162" s="15" t="s">
        <v>167</v>
      </c>
      <c r="BM162" s="134" t="s">
        <v>215</v>
      </c>
    </row>
    <row r="163" spans="2:65" s="12" customFormat="1" x14ac:dyDescent="0.2">
      <c r="B163" s="136"/>
      <c r="D163" s="137" t="s">
        <v>124</v>
      </c>
      <c r="E163" s="138" t="s">
        <v>1</v>
      </c>
      <c r="F163" s="139" t="s">
        <v>216</v>
      </c>
      <c r="H163" s="140">
        <v>27.5</v>
      </c>
      <c r="L163" s="136"/>
      <c r="M163" s="141"/>
      <c r="T163" s="142"/>
      <c r="AT163" s="138" t="s">
        <v>124</v>
      </c>
      <c r="AU163" s="138" t="s">
        <v>82</v>
      </c>
      <c r="AV163" s="12" t="s">
        <v>82</v>
      </c>
      <c r="AW163" s="12" t="s">
        <v>32</v>
      </c>
      <c r="AX163" s="12" t="s">
        <v>80</v>
      </c>
      <c r="AY163" s="138" t="s">
        <v>115</v>
      </c>
    </row>
    <row r="164" spans="2:65" s="1" customFormat="1" ht="12" x14ac:dyDescent="0.2">
      <c r="B164" s="122"/>
      <c r="C164" s="123" t="s">
        <v>217</v>
      </c>
      <c r="D164" s="123" t="s">
        <v>118</v>
      </c>
      <c r="E164" s="124" t="s">
        <v>218</v>
      </c>
      <c r="F164" s="125" t="s">
        <v>219</v>
      </c>
      <c r="G164" s="126" t="s">
        <v>166</v>
      </c>
      <c r="H164" s="127">
        <v>1</v>
      </c>
      <c r="I164" s="128"/>
      <c r="J164" s="128">
        <f>ROUND(I164*H164,2)</f>
        <v>0</v>
      </c>
      <c r="K164" s="129"/>
      <c r="L164" s="27"/>
      <c r="M164" s="130" t="s">
        <v>1</v>
      </c>
      <c r="N164" s="131" t="s">
        <v>40</v>
      </c>
      <c r="O164" s="132">
        <v>0.26400000000000001</v>
      </c>
      <c r="P164" s="132">
        <f>O164*H164</f>
        <v>0.26400000000000001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167</v>
      </c>
      <c r="AT164" s="134" t="s">
        <v>118</v>
      </c>
      <c r="AU164" s="134" t="s">
        <v>82</v>
      </c>
      <c r="AY164" s="15" t="s">
        <v>115</v>
      </c>
      <c r="BE164" s="135">
        <f>IF(N164="základní",J164,0)</f>
        <v>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5" t="s">
        <v>80</v>
      </c>
      <c r="BK164" s="135">
        <f>ROUND(I164*H164,2)</f>
        <v>0</v>
      </c>
      <c r="BL164" s="15" t="s">
        <v>167</v>
      </c>
      <c r="BM164" s="134" t="s">
        <v>220</v>
      </c>
    </row>
    <row r="165" spans="2:65" s="1" customFormat="1" ht="12" x14ac:dyDescent="0.2">
      <c r="B165" s="122"/>
      <c r="C165" s="143" t="s">
        <v>7</v>
      </c>
      <c r="D165" s="143" t="s">
        <v>194</v>
      </c>
      <c r="E165" s="144" t="s">
        <v>221</v>
      </c>
      <c r="F165" s="145" t="s">
        <v>222</v>
      </c>
      <c r="G165" s="146" t="s">
        <v>204</v>
      </c>
      <c r="H165" s="147">
        <v>1</v>
      </c>
      <c r="I165" s="148"/>
      <c r="J165" s="148">
        <f>ROUND(I165*H165,2)</f>
        <v>0</v>
      </c>
      <c r="K165" s="149"/>
      <c r="L165" s="150"/>
      <c r="M165" s="151" t="s">
        <v>1</v>
      </c>
      <c r="N165" s="152" t="s">
        <v>40</v>
      </c>
      <c r="O165" s="132">
        <v>0</v>
      </c>
      <c r="P165" s="132">
        <f>O165*H165</f>
        <v>0</v>
      </c>
      <c r="Q165" s="132">
        <v>2.1000000000000001E-4</v>
      </c>
      <c r="R165" s="132">
        <f>Q165*H165</f>
        <v>2.1000000000000001E-4</v>
      </c>
      <c r="S165" s="132">
        <v>0</v>
      </c>
      <c r="T165" s="133">
        <f>S165*H165</f>
        <v>0</v>
      </c>
      <c r="AR165" s="134" t="s">
        <v>197</v>
      </c>
      <c r="AT165" s="134" t="s">
        <v>194</v>
      </c>
      <c r="AU165" s="134" t="s">
        <v>82</v>
      </c>
      <c r="AY165" s="15" t="s">
        <v>115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5" t="s">
        <v>80</v>
      </c>
      <c r="BK165" s="135">
        <f>ROUND(I165*H165,2)</f>
        <v>0</v>
      </c>
      <c r="BL165" s="15" t="s">
        <v>167</v>
      </c>
      <c r="BM165" s="134" t="s">
        <v>223</v>
      </c>
    </row>
    <row r="166" spans="2:65" s="1" customFormat="1" ht="12" x14ac:dyDescent="0.2">
      <c r="B166" s="122"/>
      <c r="C166" s="123" t="s">
        <v>224</v>
      </c>
      <c r="D166" s="123" t="s">
        <v>118</v>
      </c>
      <c r="E166" s="124" t="s">
        <v>225</v>
      </c>
      <c r="F166" s="125" t="s">
        <v>226</v>
      </c>
      <c r="G166" s="126" t="s">
        <v>136</v>
      </c>
      <c r="H166" s="127">
        <v>0.156</v>
      </c>
      <c r="I166" s="128"/>
      <c r="J166" s="128">
        <f>ROUND(I166*H166,2)</f>
        <v>0</v>
      </c>
      <c r="K166" s="129"/>
      <c r="L166" s="27"/>
      <c r="M166" s="130" t="s">
        <v>1</v>
      </c>
      <c r="N166" s="131" t="s">
        <v>40</v>
      </c>
      <c r="O166" s="132">
        <v>1.1020000000000001</v>
      </c>
      <c r="P166" s="132">
        <f>O166*H166</f>
        <v>0.17191200000000001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167</v>
      </c>
      <c r="AT166" s="134" t="s">
        <v>118</v>
      </c>
      <c r="AU166" s="134" t="s">
        <v>82</v>
      </c>
      <c r="AY166" s="15" t="s">
        <v>115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5" t="s">
        <v>80</v>
      </c>
      <c r="BK166" s="135">
        <f>ROUND(I166*H166,2)</f>
        <v>0</v>
      </c>
      <c r="BL166" s="15" t="s">
        <v>167</v>
      </c>
      <c r="BM166" s="134" t="s">
        <v>227</v>
      </c>
    </row>
    <row r="167" spans="2:65" s="1" customFormat="1" ht="12" x14ac:dyDescent="0.2">
      <c r="B167" s="122"/>
      <c r="C167" s="123" t="s">
        <v>228</v>
      </c>
      <c r="D167" s="123" t="s">
        <v>118</v>
      </c>
      <c r="E167" s="124" t="s">
        <v>229</v>
      </c>
      <c r="F167" s="125" t="s">
        <v>230</v>
      </c>
      <c r="G167" s="126" t="s">
        <v>136</v>
      </c>
      <c r="H167" s="127">
        <v>0.156</v>
      </c>
      <c r="I167" s="128"/>
      <c r="J167" s="128">
        <f>ROUND(I167*H167,2)</f>
        <v>0</v>
      </c>
      <c r="K167" s="129"/>
      <c r="L167" s="27"/>
      <c r="M167" s="130" t="s">
        <v>1</v>
      </c>
      <c r="N167" s="131" t="s">
        <v>40</v>
      </c>
      <c r="O167" s="132">
        <v>1</v>
      </c>
      <c r="P167" s="132">
        <f>O167*H167</f>
        <v>0.156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167</v>
      </c>
      <c r="AT167" s="134" t="s">
        <v>118</v>
      </c>
      <c r="AU167" s="134" t="s">
        <v>82</v>
      </c>
      <c r="AY167" s="15" t="s">
        <v>115</v>
      </c>
      <c r="BE167" s="135">
        <f>IF(N167="základní",J167,0)</f>
        <v>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5" t="s">
        <v>80</v>
      </c>
      <c r="BK167" s="135">
        <f>ROUND(I167*H167,2)</f>
        <v>0</v>
      </c>
      <c r="BL167" s="15" t="s">
        <v>167</v>
      </c>
      <c r="BM167" s="134" t="s">
        <v>231</v>
      </c>
    </row>
    <row r="168" spans="2:65" s="11" customFormat="1" ht="22.9" customHeight="1" x14ac:dyDescent="0.2">
      <c r="B168" s="111"/>
      <c r="D168" s="112" t="s">
        <v>74</v>
      </c>
      <c r="E168" s="120" t="s">
        <v>232</v>
      </c>
      <c r="F168" s="120" t="s">
        <v>233</v>
      </c>
      <c r="J168" s="121">
        <f>BK168</f>
        <v>0</v>
      </c>
      <c r="L168" s="111"/>
      <c r="M168" s="115"/>
      <c r="P168" s="116">
        <f>SUM(P169:P185)</f>
        <v>16.516300000000001</v>
      </c>
      <c r="R168" s="116">
        <f>SUM(R169:R185)</f>
        <v>7.8316499999999997E-2</v>
      </c>
      <c r="T168" s="117">
        <f>SUM(T169:T185)</f>
        <v>0</v>
      </c>
      <c r="AR168" s="112" t="s">
        <v>82</v>
      </c>
      <c r="AT168" s="118" t="s">
        <v>74</v>
      </c>
      <c r="AU168" s="118" t="s">
        <v>80</v>
      </c>
      <c r="AY168" s="112" t="s">
        <v>115</v>
      </c>
      <c r="BK168" s="119">
        <f>SUM(BK169:BK185)</f>
        <v>0</v>
      </c>
    </row>
    <row r="169" spans="2:65" s="1" customFormat="1" ht="12" x14ac:dyDescent="0.2">
      <c r="B169" s="122"/>
      <c r="C169" s="123" t="s">
        <v>234</v>
      </c>
      <c r="D169" s="123" t="s">
        <v>118</v>
      </c>
      <c r="E169" s="124" t="s">
        <v>235</v>
      </c>
      <c r="F169" s="125" t="s">
        <v>236</v>
      </c>
      <c r="G169" s="126" t="s">
        <v>121</v>
      </c>
      <c r="H169" s="127">
        <v>122</v>
      </c>
      <c r="I169" s="128"/>
      <c r="J169" s="128">
        <f>ROUND(I169*H169,2)</f>
        <v>0</v>
      </c>
      <c r="K169" s="129"/>
      <c r="L169" s="27"/>
      <c r="M169" s="130" t="s">
        <v>1</v>
      </c>
      <c r="N169" s="131" t="s">
        <v>40</v>
      </c>
      <c r="O169" s="132">
        <v>1.2E-2</v>
      </c>
      <c r="P169" s="132">
        <f>O169*H169</f>
        <v>1.464</v>
      </c>
      <c r="Q169" s="132">
        <v>0</v>
      </c>
      <c r="R169" s="132">
        <f>Q169*H169</f>
        <v>0</v>
      </c>
      <c r="S169" s="132">
        <v>0</v>
      </c>
      <c r="T169" s="133">
        <f>S169*H169</f>
        <v>0</v>
      </c>
      <c r="AR169" s="134" t="s">
        <v>167</v>
      </c>
      <c r="AT169" s="134" t="s">
        <v>118</v>
      </c>
      <c r="AU169" s="134" t="s">
        <v>82</v>
      </c>
      <c r="AY169" s="15" t="s">
        <v>115</v>
      </c>
      <c r="BE169" s="135">
        <f>IF(N169="základní",J169,0)</f>
        <v>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5" t="s">
        <v>80</v>
      </c>
      <c r="BK169" s="135">
        <f>ROUND(I169*H169,2)</f>
        <v>0</v>
      </c>
      <c r="BL169" s="15" t="s">
        <v>167</v>
      </c>
      <c r="BM169" s="134" t="s">
        <v>237</v>
      </c>
    </row>
    <row r="170" spans="2:65" s="1" customFormat="1" ht="12" x14ac:dyDescent="0.2">
      <c r="B170" s="122"/>
      <c r="C170" s="123" t="s">
        <v>238</v>
      </c>
      <c r="D170" s="123" t="s">
        <v>118</v>
      </c>
      <c r="E170" s="124" t="s">
        <v>239</v>
      </c>
      <c r="F170" s="125" t="s">
        <v>240</v>
      </c>
      <c r="G170" s="126" t="s">
        <v>121</v>
      </c>
      <c r="H170" s="127">
        <v>6.1</v>
      </c>
      <c r="I170" s="128"/>
      <c r="J170" s="128">
        <f>ROUND(I170*H170,2)</f>
        <v>0</v>
      </c>
      <c r="K170" s="129"/>
      <c r="L170" s="27"/>
      <c r="M170" s="130" t="s">
        <v>1</v>
      </c>
      <c r="N170" s="131" t="s">
        <v>40</v>
      </c>
      <c r="O170" s="132">
        <v>0.112</v>
      </c>
      <c r="P170" s="132">
        <f>O170*H170</f>
        <v>0.68320000000000003</v>
      </c>
      <c r="Q170" s="132">
        <v>3.1800000000000001E-3</v>
      </c>
      <c r="R170" s="132">
        <f>Q170*H170</f>
        <v>1.9397999999999999E-2</v>
      </c>
      <c r="S170" s="132">
        <v>0</v>
      </c>
      <c r="T170" s="133">
        <f>S170*H170</f>
        <v>0</v>
      </c>
      <c r="AR170" s="134" t="s">
        <v>167</v>
      </c>
      <c r="AT170" s="134" t="s">
        <v>118</v>
      </c>
      <c r="AU170" s="134" t="s">
        <v>82</v>
      </c>
      <c r="AY170" s="15" t="s">
        <v>115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5" t="s">
        <v>80</v>
      </c>
      <c r="BK170" s="135">
        <f>ROUND(I170*H170,2)</f>
        <v>0</v>
      </c>
      <c r="BL170" s="15" t="s">
        <v>167</v>
      </c>
      <c r="BM170" s="134" t="s">
        <v>241</v>
      </c>
    </row>
    <row r="171" spans="2:65" s="13" customFormat="1" x14ac:dyDescent="0.2">
      <c r="B171" s="153"/>
      <c r="D171" s="137" t="s">
        <v>124</v>
      </c>
      <c r="E171" s="154" t="s">
        <v>1</v>
      </c>
      <c r="F171" s="155" t="s">
        <v>242</v>
      </c>
      <c r="H171" s="154" t="s">
        <v>1</v>
      </c>
      <c r="L171" s="153"/>
      <c r="M171" s="156"/>
      <c r="T171" s="157"/>
      <c r="AT171" s="154" t="s">
        <v>124</v>
      </c>
      <c r="AU171" s="154" t="s">
        <v>82</v>
      </c>
      <c r="AV171" s="13" t="s">
        <v>80</v>
      </c>
      <c r="AW171" s="13" t="s">
        <v>32</v>
      </c>
      <c r="AX171" s="13" t="s">
        <v>75</v>
      </c>
      <c r="AY171" s="154" t="s">
        <v>115</v>
      </c>
    </row>
    <row r="172" spans="2:65" s="12" customFormat="1" x14ac:dyDescent="0.2">
      <c r="B172" s="136"/>
      <c r="D172" s="137" t="s">
        <v>124</v>
      </c>
      <c r="E172" s="138" t="s">
        <v>1</v>
      </c>
      <c r="F172" s="139" t="s">
        <v>243</v>
      </c>
      <c r="H172" s="140">
        <v>6.1</v>
      </c>
      <c r="L172" s="136"/>
      <c r="M172" s="141"/>
      <c r="T172" s="142"/>
      <c r="AT172" s="138" t="s">
        <v>124</v>
      </c>
      <c r="AU172" s="138" t="s">
        <v>82</v>
      </c>
      <c r="AV172" s="12" t="s">
        <v>82</v>
      </c>
      <c r="AW172" s="12" t="s">
        <v>32</v>
      </c>
      <c r="AX172" s="12" t="s">
        <v>80</v>
      </c>
      <c r="AY172" s="138" t="s">
        <v>115</v>
      </c>
    </row>
    <row r="173" spans="2:65" s="1" customFormat="1" ht="12" x14ac:dyDescent="0.2">
      <c r="B173" s="122"/>
      <c r="C173" s="123" t="s">
        <v>244</v>
      </c>
      <c r="D173" s="123" t="s">
        <v>118</v>
      </c>
      <c r="E173" s="124" t="s">
        <v>245</v>
      </c>
      <c r="F173" s="125" t="s">
        <v>246</v>
      </c>
      <c r="G173" s="126" t="s">
        <v>121</v>
      </c>
      <c r="H173" s="127">
        <v>80</v>
      </c>
      <c r="I173" s="128"/>
      <c r="J173" s="128">
        <f>ROUND(I173*H173,2)</f>
        <v>0</v>
      </c>
      <c r="K173" s="129"/>
      <c r="L173" s="27"/>
      <c r="M173" s="130" t="s">
        <v>1</v>
      </c>
      <c r="N173" s="131" t="s">
        <v>40</v>
      </c>
      <c r="O173" s="132">
        <v>2.9000000000000001E-2</v>
      </c>
      <c r="P173" s="132">
        <f>O173*H173</f>
        <v>2.3200000000000003</v>
      </c>
      <c r="Q173" s="132">
        <v>0</v>
      </c>
      <c r="R173" s="132">
        <f>Q173*H173</f>
        <v>0</v>
      </c>
      <c r="S173" s="132">
        <v>0</v>
      </c>
      <c r="T173" s="133">
        <f>S173*H173</f>
        <v>0</v>
      </c>
      <c r="AR173" s="134" t="s">
        <v>167</v>
      </c>
      <c r="AT173" s="134" t="s">
        <v>118</v>
      </c>
      <c r="AU173" s="134" t="s">
        <v>82</v>
      </c>
      <c r="AY173" s="15" t="s">
        <v>115</v>
      </c>
      <c r="BE173" s="135">
        <f>IF(N173="základní",J173,0)</f>
        <v>0</v>
      </c>
      <c r="BF173" s="135">
        <f>IF(N173="snížená",J173,0)</f>
        <v>0</v>
      </c>
      <c r="BG173" s="135">
        <f>IF(N173="zákl. přenesená",J173,0)</f>
        <v>0</v>
      </c>
      <c r="BH173" s="135">
        <f>IF(N173="sníž. přenesená",J173,0)</f>
        <v>0</v>
      </c>
      <c r="BI173" s="135">
        <f>IF(N173="nulová",J173,0)</f>
        <v>0</v>
      </c>
      <c r="BJ173" s="15" t="s">
        <v>80</v>
      </c>
      <c r="BK173" s="135">
        <f>ROUND(I173*H173,2)</f>
        <v>0</v>
      </c>
      <c r="BL173" s="15" t="s">
        <v>167</v>
      </c>
      <c r="BM173" s="134" t="s">
        <v>247</v>
      </c>
    </row>
    <row r="174" spans="2:65" s="12" customFormat="1" x14ac:dyDescent="0.2">
      <c r="B174" s="136"/>
      <c r="D174" s="137" t="s">
        <v>124</v>
      </c>
      <c r="E174" s="138" t="s">
        <v>1</v>
      </c>
      <c r="F174" s="139" t="s">
        <v>248</v>
      </c>
      <c r="H174" s="140">
        <v>80</v>
      </c>
      <c r="L174" s="136"/>
      <c r="M174" s="141"/>
      <c r="T174" s="142"/>
      <c r="AT174" s="138" t="s">
        <v>124</v>
      </c>
      <c r="AU174" s="138" t="s">
        <v>82</v>
      </c>
      <c r="AV174" s="12" t="s">
        <v>82</v>
      </c>
      <c r="AW174" s="12" t="s">
        <v>32</v>
      </c>
      <c r="AX174" s="12" t="s">
        <v>80</v>
      </c>
      <c r="AY174" s="138" t="s">
        <v>115</v>
      </c>
    </row>
    <row r="175" spans="2:65" s="1" customFormat="1" ht="12" x14ac:dyDescent="0.2">
      <c r="B175" s="122"/>
      <c r="C175" s="143" t="s">
        <v>249</v>
      </c>
      <c r="D175" s="143" t="s">
        <v>194</v>
      </c>
      <c r="E175" s="144" t="s">
        <v>250</v>
      </c>
      <c r="F175" s="145" t="s">
        <v>251</v>
      </c>
      <c r="G175" s="146" t="s">
        <v>121</v>
      </c>
      <c r="H175" s="147">
        <v>80</v>
      </c>
      <c r="I175" s="148"/>
      <c r="J175" s="148">
        <f>ROUND(I175*H175,2)</f>
        <v>0</v>
      </c>
      <c r="K175" s="149"/>
      <c r="L175" s="150"/>
      <c r="M175" s="151" t="s">
        <v>1</v>
      </c>
      <c r="N175" s="152" t="s">
        <v>40</v>
      </c>
      <c r="O175" s="132">
        <v>0</v>
      </c>
      <c r="P175" s="132">
        <f>O175*H175</f>
        <v>0</v>
      </c>
      <c r="Q175" s="132">
        <v>0</v>
      </c>
      <c r="R175" s="132">
        <f>Q175*H175</f>
        <v>0</v>
      </c>
      <c r="S175" s="132">
        <v>0</v>
      </c>
      <c r="T175" s="133">
        <f>S175*H175</f>
        <v>0</v>
      </c>
      <c r="AR175" s="134" t="s">
        <v>197</v>
      </c>
      <c r="AT175" s="134" t="s">
        <v>194</v>
      </c>
      <c r="AU175" s="134" t="s">
        <v>82</v>
      </c>
      <c r="AY175" s="15" t="s">
        <v>115</v>
      </c>
      <c r="BE175" s="135">
        <f>IF(N175="základní",J175,0)</f>
        <v>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5" t="s">
        <v>80</v>
      </c>
      <c r="BK175" s="135">
        <f>ROUND(I175*H175,2)</f>
        <v>0</v>
      </c>
      <c r="BL175" s="15" t="s">
        <v>167</v>
      </c>
      <c r="BM175" s="134" t="s">
        <v>252</v>
      </c>
    </row>
    <row r="176" spans="2:65" s="12" customFormat="1" x14ac:dyDescent="0.2">
      <c r="B176" s="136"/>
      <c r="D176" s="137" t="s">
        <v>124</v>
      </c>
      <c r="F176" s="139" t="s">
        <v>253</v>
      </c>
      <c r="H176" s="140">
        <v>80</v>
      </c>
      <c r="L176" s="136"/>
      <c r="M176" s="141"/>
      <c r="T176" s="142"/>
      <c r="AT176" s="138" t="s">
        <v>124</v>
      </c>
      <c r="AU176" s="138" t="s">
        <v>82</v>
      </c>
      <c r="AV176" s="12" t="s">
        <v>82</v>
      </c>
      <c r="AW176" s="12" t="s">
        <v>3</v>
      </c>
      <c r="AX176" s="12" t="s">
        <v>80</v>
      </c>
      <c r="AY176" s="138" t="s">
        <v>115</v>
      </c>
    </row>
    <row r="177" spans="2:65" s="1" customFormat="1" ht="12" x14ac:dyDescent="0.2">
      <c r="B177" s="122"/>
      <c r="C177" s="143" t="s">
        <v>254</v>
      </c>
      <c r="D177" s="143" t="s">
        <v>194</v>
      </c>
      <c r="E177" s="144" t="s">
        <v>255</v>
      </c>
      <c r="F177" s="145" t="s">
        <v>256</v>
      </c>
      <c r="G177" s="146" t="s">
        <v>204</v>
      </c>
      <c r="H177" s="147">
        <v>50</v>
      </c>
      <c r="I177" s="148"/>
      <c r="J177" s="148">
        <f>ROUND(I177*H177,2)</f>
        <v>0</v>
      </c>
      <c r="K177" s="149"/>
      <c r="L177" s="150"/>
      <c r="M177" s="151" t="s">
        <v>1</v>
      </c>
      <c r="N177" s="152" t="s">
        <v>40</v>
      </c>
      <c r="O177" s="132">
        <v>0</v>
      </c>
      <c r="P177" s="132">
        <f>O177*H177</f>
        <v>0</v>
      </c>
      <c r="Q177" s="132">
        <v>0</v>
      </c>
      <c r="R177" s="132">
        <f>Q177*H177</f>
        <v>0</v>
      </c>
      <c r="S177" s="132">
        <v>0</v>
      </c>
      <c r="T177" s="133">
        <f>S177*H177</f>
        <v>0</v>
      </c>
      <c r="AR177" s="134" t="s">
        <v>197</v>
      </c>
      <c r="AT177" s="134" t="s">
        <v>194</v>
      </c>
      <c r="AU177" s="134" t="s">
        <v>82</v>
      </c>
      <c r="AY177" s="15" t="s">
        <v>115</v>
      </c>
      <c r="BE177" s="135">
        <f>IF(N177="základní",J177,0)</f>
        <v>0</v>
      </c>
      <c r="BF177" s="135">
        <f>IF(N177="snížená",J177,0)</f>
        <v>0</v>
      </c>
      <c r="BG177" s="135">
        <f>IF(N177="zákl. přenesená",J177,0)</f>
        <v>0</v>
      </c>
      <c r="BH177" s="135">
        <f>IF(N177="sníž. přenesená",J177,0)</f>
        <v>0</v>
      </c>
      <c r="BI177" s="135">
        <f>IF(N177="nulová",J177,0)</f>
        <v>0</v>
      </c>
      <c r="BJ177" s="15" t="s">
        <v>80</v>
      </c>
      <c r="BK177" s="135">
        <f>ROUND(I177*H177,2)</f>
        <v>0</v>
      </c>
      <c r="BL177" s="15" t="s">
        <v>167</v>
      </c>
      <c r="BM177" s="134" t="s">
        <v>257</v>
      </c>
    </row>
    <row r="178" spans="2:65" s="1" customFormat="1" ht="24" x14ac:dyDescent="0.2">
      <c r="B178" s="122"/>
      <c r="C178" s="123" t="s">
        <v>258</v>
      </c>
      <c r="D178" s="123" t="s">
        <v>118</v>
      </c>
      <c r="E178" s="124" t="s">
        <v>259</v>
      </c>
      <c r="F178" s="125" t="s">
        <v>260</v>
      </c>
      <c r="G178" s="126" t="s">
        <v>121</v>
      </c>
      <c r="H178" s="127">
        <v>122</v>
      </c>
      <c r="I178" s="128"/>
      <c r="J178" s="128">
        <f>ROUND(I178*H178,2)</f>
        <v>0</v>
      </c>
      <c r="K178" s="129"/>
      <c r="L178" s="27"/>
      <c r="M178" s="130" t="s">
        <v>1</v>
      </c>
      <c r="N178" s="131" t="s">
        <v>40</v>
      </c>
      <c r="O178" s="132">
        <v>3.3000000000000002E-2</v>
      </c>
      <c r="P178" s="132">
        <f>O178*H178</f>
        <v>4.0259999999999998</v>
      </c>
      <c r="Q178" s="132">
        <v>1.9000000000000001E-4</v>
      </c>
      <c r="R178" s="132">
        <f>Q178*H178</f>
        <v>2.3180000000000003E-2</v>
      </c>
      <c r="S178" s="132">
        <v>0</v>
      </c>
      <c r="T178" s="133">
        <f>S178*H178</f>
        <v>0</v>
      </c>
      <c r="AR178" s="134" t="s">
        <v>167</v>
      </c>
      <c r="AT178" s="134" t="s">
        <v>118</v>
      </c>
      <c r="AU178" s="134" t="s">
        <v>82</v>
      </c>
      <c r="AY178" s="15" t="s">
        <v>115</v>
      </c>
      <c r="BE178" s="135">
        <f>IF(N178="základní",J178,0)</f>
        <v>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5" t="s">
        <v>80</v>
      </c>
      <c r="BK178" s="135">
        <f>ROUND(I178*H178,2)</f>
        <v>0</v>
      </c>
      <c r="BL178" s="15" t="s">
        <v>167</v>
      </c>
      <c r="BM178" s="134" t="s">
        <v>261</v>
      </c>
    </row>
    <row r="179" spans="2:65" s="1" customFormat="1" ht="24" x14ac:dyDescent="0.2">
      <c r="B179" s="122"/>
      <c r="C179" s="123" t="s">
        <v>262</v>
      </c>
      <c r="D179" s="123" t="s">
        <v>118</v>
      </c>
      <c r="E179" s="124" t="s">
        <v>263</v>
      </c>
      <c r="F179" s="125" t="s">
        <v>264</v>
      </c>
      <c r="G179" s="126" t="s">
        <v>121</v>
      </c>
      <c r="H179" s="127">
        <v>122</v>
      </c>
      <c r="I179" s="128"/>
      <c r="J179" s="128">
        <f>ROUND(I179*H179,2)</f>
        <v>0</v>
      </c>
      <c r="K179" s="129"/>
      <c r="L179" s="27"/>
      <c r="M179" s="130" t="s">
        <v>1</v>
      </c>
      <c r="N179" s="131" t="s">
        <v>40</v>
      </c>
      <c r="O179" s="132">
        <v>6.4000000000000001E-2</v>
      </c>
      <c r="P179" s="132">
        <f>O179*H179</f>
        <v>7.8079999999999998</v>
      </c>
      <c r="Q179" s="132">
        <v>2.9E-4</v>
      </c>
      <c r="R179" s="132">
        <f>Q179*H179</f>
        <v>3.5380000000000002E-2</v>
      </c>
      <c r="S179" s="132">
        <v>0</v>
      </c>
      <c r="T179" s="133">
        <f>S179*H179</f>
        <v>0</v>
      </c>
      <c r="AR179" s="134" t="s">
        <v>167</v>
      </c>
      <c r="AT179" s="134" t="s">
        <v>118</v>
      </c>
      <c r="AU179" s="134" t="s">
        <v>82</v>
      </c>
      <c r="AY179" s="15" t="s">
        <v>115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5" t="s">
        <v>80</v>
      </c>
      <c r="BK179" s="135">
        <f>ROUND(I179*H179,2)</f>
        <v>0</v>
      </c>
      <c r="BL179" s="15" t="s">
        <v>167</v>
      </c>
      <c r="BM179" s="134" t="s">
        <v>265</v>
      </c>
    </row>
    <row r="180" spans="2:65" s="12" customFormat="1" x14ac:dyDescent="0.2">
      <c r="B180" s="136"/>
      <c r="D180" s="137" t="s">
        <v>124</v>
      </c>
      <c r="E180" s="138" t="s">
        <v>1</v>
      </c>
      <c r="F180" s="139" t="s">
        <v>266</v>
      </c>
      <c r="H180" s="140">
        <v>122</v>
      </c>
      <c r="L180" s="136"/>
      <c r="M180" s="141"/>
      <c r="T180" s="142"/>
      <c r="AT180" s="138" t="s">
        <v>124</v>
      </c>
      <c r="AU180" s="138" t="s">
        <v>82</v>
      </c>
      <c r="AV180" s="12" t="s">
        <v>82</v>
      </c>
      <c r="AW180" s="12" t="s">
        <v>32</v>
      </c>
      <c r="AX180" s="12" t="s">
        <v>80</v>
      </c>
      <c r="AY180" s="138" t="s">
        <v>115</v>
      </c>
    </row>
    <row r="181" spans="2:65" s="1" customFormat="1" ht="24" x14ac:dyDescent="0.2">
      <c r="B181" s="122"/>
      <c r="C181" s="123" t="s">
        <v>267</v>
      </c>
      <c r="D181" s="123" t="s">
        <v>118</v>
      </c>
      <c r="E181" s="124" t="s">
        <v>268</v>
      </c>
      <c r="F181" s="125" t="s">
        <v>269</v>
      </c>
      <c r="G181" s="126" t="s">
        <v>204</v>
      </c>
      <c r="H181" s="127">
        <v>23.9</v>
      </c>
      <c r="I181" s="128"/>
      <c r="J181" s="128">
        <f>ROUND(I181*H181,2)</f>
        <v>0</v>
      </c>
      <c r="K181" s="129"/>
      <c r="L181" s="27"/>
      <c r="M181" s="130" t="s">
        <v>1</v>
      </c>
      <c r="N181" s="131" t="s">
        <v>40</v>
      </c>
      <c r="O181" s="132">
        <v>8.9999999999999993E-3</v>
      </c>
      <c r="P181" s="132">
        <f>O181*H181</f>
        <v>0.21509999999999996</v>
      </c>
      <c r="Q181" s="132">
        <v>0</v>
      </c>
      <c r="R181" s="132">
        <f>Q181*H181</f>
        <v>0</v>
      </c>
      <c r="S181" s="132">
        <v>0</v>
      </c>
      <c r="T181" s="133">
        <f>S181*H181</f>
        <v>0</v>
      </c>
      <c r="AR181" s="134" t="s">
        <v>167</v>
      </c>
      <c r="AT181" s="134" t="s">
        <v>118</v>
      </c>
      <c r="AU181" s="134" t="s">
        <v>82</v>
      </c>
      <c r="AY181" s="15" t="s">
        <v>115</v>
      </c>
      <c r="BE181" s="135">
        <f>IF(N181="základní",J181,0)</f>
        <v>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5" t="s">
        <v>80</v>
      </c>
      <c r="BK181" s="135">
        <f>ROUND(I181*H181,2)</f>
        <v>0</v>
      </c>
      <c r="BL181" s="15" t="s">
        <v>167</v>
      </c>
      <c r="BM181" s="134" t="s">
        <v>270</v>
      </c>
    </row>
    <row r="182" spans="2:65" s="12" customFormat="1" x14ac:dyDescent="0.2">
      <c r="B182" s="136"/>
      <c r="D182" s="137" t="s">
        <v>124</v>
      </c>
      <c r="E182" s="138" t="s">
        <v>1</v>
      </c>
      <c r="F182" s="139" t="s">
        <v>211</v>
      </c>
      <c r="H182" s="140">
        <v>23.9</v>
      </c>
      <c r="L182" s="136"/>
      <c r="M182" s="141"/>
      <c r="T182" s="142"/>
      <c r="AT182" s="138" t="s">
        <v>124</v>
      </c>
      <c r="AU182" s="138" t="s">
        <v>82</v>
      </c>
      <c r="AV182" s="12" t="s">
        <v>82</v>
      </c>
      <c r="AW182" s="12" t="s">
        <v>32</v>
      </c>
      <c r="AX182" s="12" t="s">
        <v>80</v>
      </c>
      <c r="AY182" s="138" t="s">
        <v>115</v>
      </c>
    </row>
    <row r="183" spans="2:65" s="1" customFormat="1" ht="24" x14ac:dyDescent="0.2">
      <c r="B183" s="122"/>
      <c r="C183" s="123" t="s">
        <v>197</v>
      </c>
      <c r="D183" s="123" t="s">
        <v>118</v>
      </c>
      <c r="E183" s="124" t="s">
        <v>271</v>
      </c>
      <c r="F183" s="125" t="s">
        <v>272</v>
      </c>
      <c r="G183" s="126" t="s">
        <v>121</v>
      </c>
      <c r="H183" s="127">
        <v>35.85</v>
      </c>
      <c r="I183" s="128"/>
      <c r="J183" s="128">
        <f>ROUND(I183*H183,2)</f>
        <v>0</v>
      </c>
      <c r="K183" s="129"/>
      <c r="L183" s="27"/>
      <c r="M183" s="130" t="s">
        <v>1</v>
      </c>
      <c r="N183" s="131" t="s">
        <v>40</v>
      </c>
      <c r="O183" s="132">
        <v>0</v>
      </c>
      <c r="P183" s="132">
        <f>O183*H183</f>
        <v>0</v>
      </c>
      <c r="Q183" s="132">
        <v>1.0000000000000001E-5</v>
      </c>
      <c r="R183" s="132">
        <f>Q183*H183</f>
        <v>3.5850000000000004E-4</v>
      </c>
      <c r="S183" s="132">
        <v>0</v>
      </c>
      <c r="T183" s="133">
        <f>S183*H183</f>
        <v>0</v>
      </c>
      <c r="AR183" s="134" t="s">
        <v>167</v>
      </c>
      <c r="AT183" s="134" t="s">
        <v>118</v>
      </c>
      <c r="AU183" s="134" t="s">
        <v>82</v>
      </c>
      <c r="AY183" s="15" t="s">
        <v>115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5" t="s">
        <v>80</v>
      </c>
      <c r="BK183" s="135">
        <f>ROUND(I183*H183,2)</f>
        <v>0</v>
      </c>
      <c r="BL183" s="15" t="s">
        <v>167</v>
      </c>
      <c r="BM183" s="134" t="s">
        <v>273</v>
      </c>
    </row>
    <row r="184" spans="2:65" s="13" customFormat="1" x14ac:dyDescent="0.2">
      <c r="B184" s="153"/>
      <c r="D184" s="137" t="s">
        <v>124</v>
      </c>
      <c r="E184" s="154" t="s">
        <v>1</v>
      </c>
      <c r="F184" s="155" t="s">
        <v>274</v>
      </c>
      <c r="H184" s="154" t="s">
        <v>1</v>
      </c>
      <c r="L184" s="153"/>
      <c r="M184" s="156"/>
      <c r="T184" s="157"/>
      <c r="AT184" s="154" t="s">
        <v>124</v>
      </c>
      <c r="AU184" s="154" t="s">
        <v>82</v>
      </c>
      <c r="AV184" s="13" t="s">
        <v>80</v>
      </c>
      <c r="AW184" s="13" t="s">
        <v>32</v>
      </c>
      <c r="AX184" s="13" t="s">
        <v>75</v>
      </c>
      <c r="AY184" s="154" t="s">
        <v>115</v>
      </c>
    </row>
    <row r="185" spans="2:65" s="12" customFormat="1" x14ac:dyDescent="0.2">
      <c r="B185" s="136"/>
      <c r="D185" s="137" t="s">
        <v>124</v>
      </c>
      <c r="E185" s="138" t="s">
        <v>1</v>
      </c>
      <c r="F185" s="139" t="s">
        <v>275</v>
      </c>
      <c r="H185" s="140">
        <v>35.85</v>
      </c>
      <c r="L185" s="136"/>
      <c r="M185" s="141"/>
      <c r="T185" s="142"/>
      <c r="AT185" s="138" t="s">
        <v>124</v>
      </c>
      <c r="AU185" s="138" t="s">
        <v>82</v>
      </c>
      <c r="AV185" s="12" t="s">
        <v>82</v>
      </c>
      <c r="AW185" s="12" t="s">
        <v>32</v>
      </c>
      <c r="AX185" s="12" t="s">
        <v>80</v>
      </c>
      <c r="AY185" s="138" t="s">
        <v>115</v>
      </c>
    </row>
    <row r="186" spans="2:65" s="11" customFormat="1" ht="25.9" customHeight="1" x14ac:dyDescent="0.2">
      <c r="B186" s="111"/>
      <c r="D186" s="112" t="s">
        <v>74</v>
      </c>
      <c r="E186" s="113" t="s">
        <v>276</v>
      </c>
      <c r="F186" s="113" t="s">
        <v>277</v>
      </c>
      <c r="J186" s="114">
        <f>BK186</f>
        <v>0</v>
      </c>
      <c r="L186" s="111"/>
      <c r="M186" s="115"/>
      <c r="P186" s="116">
        <f>SUM(P187:P189)</f>
        <v>8</v>
      </c>
      <c r="R186" s="116">
        <f>SUM(R187:R189)</f>
        <v>0</v>
      </c>
      <c r="T186" s="117">
        <f>SUM(T187:T189)</f>
        <v>0</v>
      </c>
      <c r="AR186" s="112" t="s">
        <v>122</v>
      </c>
      <c r="AT186" s="118" t="s">
        <v>74</v>
      </c>
      <c r="AU186" s="118" t="s">
        <v>75</v>
      </c>
      <c r="AY186" s="112" t="s">
        <v>115</v>
      </c>
      <c r="BK186" s="119">
        <f>SUM(BK187:BK189)</f>
        <v>0</v>
      </c>
    </row>
    <row r="187" spans="2:65" s="1" customFormat="1" ht="12" x14ac:dyDescent="0.2">
      <c r="B187" s="122"/>
      <c r="C187" s="123" t="s">
        <v>278</v>
      </c>
      <c r="D187" s="123" t="s">
        <v>118</v>
      </c>
      <c r="E187" s="124" t="s">
        <v>279</v>
      </c>
      <c r="F187" s="125" t="s">
        <v>280</v>
      </c>
      <c r="G187" s="126" t="s">
        <v>281</v>
      </c>
      <c r="H187" s="127">
        <v>8</v>
      </c>
      <c r="I187" s="128"/>
      <c r="J187" s="128">
        <f>ROUND(I187*H187,2)</f>
        <v>0</v>
      </c>
      <c r="K187" s="129"/>
      <c r="L187" s="27"/>
      <c r="M187" s="130" t="s">
        <v>1</v>
      </c>
      <c r="N187" s="131" t="s">
        <v>40</v>
      </c>
      <c r="O187" s="132">
        <v>1</v>
      </c>
      <c r="P187" s="132">
        <f>O187*H187</f>
        <v>8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282</v>
      </c>
      <c r="AT187" s="134" t="s">
        <v>118</v>
      </c>
      <c r="AU187" s="134" t="s">
        <v>80</v>
      </c>
      <c r="AY187" s="15" t="s">
        <v>115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5" t="s">
        <v>80</v>
      </c>
      <c r="BK187" s="135">
        <f>ROUND(I187*H187,2)</f>
        <v>0</v>
      </c>
      <c r="BL187" s="15" t="s">
        <v>282</v>
      </c>
      <c r="BM187" s="134" t="s">
        <v>283</v>
      </c>
    </row>
    <row r="188" spans="2:65" s="1" customFormat="1" ht="19.5" x14ac:dyDescent="0.2">
      <c r="B188" s="27"/>
      <c r="D188" s="137" t="s">
        <v>284</v>
      </c>
      <c r="F188" s="158" t="s">
        <v>285</v>
      </c>
      <c r="L188" s="27"/>
      <c r="M188" s="159"/>
      <c r="T188" s="50"/>
      <c r="AT188" s="15" t="s">
        <v>284</v>
      </c>
      <c r="AU188" s="15" t="s">
        <v>80</v>
      </c>
    </row>
    <row r="189" spans="2:65" s="12" customFormat="1" x14ac:dyDescent="0.2">
      <c r="B189" s="136"/>
      <c r="D189" s="137" t="s">
        <v>124</v>
      </c>
      <c r="E189" s="138" t="s">
        <v>1</v>
      </c>
      <c r="F189" s="139" t="s">
        <v>156</v>
      </c>
      <c r="H189" s="140">
        <v>8</v>
      </c>
      <c r="L189" s="136"/>
      <c r="M189" s="141"/>
      <c r="T189" s="142"/>
      <c r="AT189" s="138" t="s">
        <v>124</v>
      </c>
      <c r="AU189" s="138" t="s">
        <v>80</v>
      </c>
      <c r="AV189" s="12" t="s">
        <v>82</v>
      </c>
      <c r="AW189" s="12" t="s">
        <v>32</v>
      </c>
      <c r="AX189" s="12" t="s">
        <v>80</v>
      </c>
      <c r="AY189" s="138" t="s">
        <v>115</v>
      </c>
    </row>
    <row r="190" spans="2:65" s="11" customFormat="1" ht="25.9" customHeight="1" x14ac:dyDescent="0.2">
      <c r="B190" s="111"/>
      <c r="D190" s="112" t="s">
        <v>74</v>
      </c>
      <c r="E190" s="113" t="s">
        <v>286</v>
      </c>
      <c r="F190" s="113" t="s">
        <v>287</v>
      </c>
      <c r="J190" s="114">
        <f>BK190</f>
        <v>0</v>
      </c>
      <c r="L190" s="111"/>
      <c r="M190" s="115"/>
      <c r="P190" s="116">
        <f>P191</f>
        <v>0</v>
      </c>
      <c r="R190" s="116">
        <f>R191</f>
        <v>0</v>
      </c>
      <c r="T190" s="117">
        <f>T191</f>
        <v>0</v>
      </c>
      <c r="AR190" s="112" t="s">
        <v>142</v>
      </c>
      <c r="AT190" s="118" t="s">
        <v>74</v>
      </c>
      <c r="AU190" s="118" t="s">
        <v>75</v>
      </c>
      <c r="AY190" s="112" t="s">
        <v>115</v>
      </c>
      <c r="BK190" s="119">
        <f>BK191</f>
        <v>0</v>
      </c>
    </row>
    <row r="191" spans="2:65" s="1" customFormat="1" ht="12" x14ac:dyDescent="0.2">
      <c r="B191" s="122"/>
      <c r="C191" s="123" t="s">
        <v>288</v>
      </c>
      <c r="D191" s="123" t="s">
        <v>118</v>
      </c>
      <c r="E191" s="124" t="s">
        <v>289</v>
      </c>
      <c r="F191" s="125" t="s">
        <v>290</v>
      </c>
      <c r="G191" s="126" t="s">
        <v>166</v>
      </c>
      <c r="H191" s="127">
        <v>1</v>
      </c>
      <c r="I191" s="128"/>
      <c r="J191" s="128">
        <f>ROUND(I191*H191,2)</f>
        <v>0</v>
      </c>
      <c r="K191" s="129"/>
      <c r="L191" s="27"/>
      <c r="M191" s="160" t="s">
        <v>1</v>
      </c>
      <c r="N191" s="161" t="s">
        <v>40</v>
      </c>
      <c r="O191" s="162">
        <v>0</v>
      </c>
      <c r="P191" s="162">
        <f>O191*H191</f>
        <v>0</v>
      </c>
      <c r="Q191" s="162">
        <v>0</v>
      </c>
      <c r="R191" s="162">
        <f>Q191*H191</f>
        <v>0</v>
      </c>
      <c r="S191" s="162">
        <v>0</v>
      </c>
      <c r="T191" s="163">
        <f>S191*H191</f>
        <v>0</v>
      </c>
      <c r="AR191" s="134" t="s">
        <v>291</v>
      </c>
      <c r="AT191" s="134" t="s">
        <v>118</v>
      </c>
      <c r="AU191" s="134" t="s">
        <v>80</v>
      </c>
      <c r="AY191" s="15" t="s">
        <v>115</v>
      </c>
      <c r="BE191" s="135">
        <f>IF(N191="základní",J191,0)</f>
        <v>0</v>
      </c>
      <c r="BF191" s="135">
        <f>IF(N191="snížená",J191,0)</f>
        <v>0</v>
      </c>
      <c r="BG191" s="135">
        <f>IF(N191="zákl. přenesená",J191,0)</f>
        <v>0</v>
      </c>
      <c r="BH191" s="135">
        <f>IF(N191="sníž. přenesená",J191,0)</f>
        <v>0</v>
      </c>
      <c r="BI191" s="135">
        <f>IF(N191="nulová",J191,0)</f>
        <v>0</v>
      </c>
      <c r="BJ191" s="15" t="s">
        <v>80</v>
      </c>
      <c r="BK191" s="135">
        <f>ROUND(I191*H191,2)</f>
        <v>0</v>
      </c>
      <c r="BL191" s="15" t="s">
        <v>291</v>
      </c>
      <c r="BM191" s="134" t="s">
        <v>292</v>
      </c>
    </row>
    <row r="192" spans="2:65" s="1" customFormat="1" ht="6.95" customHeight="1" x14ac:dyDescent="0.2">
      <c r="B192" s="39"/>
      <c r="C192" s="40"/>
      <c r="D192" s="40"/>
      <c r="E192" s="40"/>
      <c r="F192" s="40"/>
      <c r="G192" s="40"/>
      <c r="H192" s="40"/>
      <c r="I192" s="40"/>
      <c r="J192" s="40"/>
      <c r="K192" s="40"/>
      <c r="L192" s="27"/>
    </row>
  </sheetData>
  <autoFilter ref="C122:K191" xr:uid="{00000000-0009-0000-0000-000001000000}"/>
  <mergeCells count="5">
    <mergeCell ref="E7:H7"/>
    <mergeCell ref="E25:H25"/>
    <mergeCell ref="E85:H85"/>
    <mergeCell ref="E115:H115"/>
    <mergeCell ref="L2:V2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DBF08-27F3-4ECF-A81A-2E4265284A55}">
  <sheetPr>
    <pageSetUpPr fitToPage="1"/>
  </sheetPr>
  <dimension ref="B2:BM217"/>
  <sheetViews>
    <sheetView showGridLines="0" topLeftCell="A141" workbookViewId="0">
      <selection activeCell="Z166" sqref="Z16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4.33203125" customWidth="1"/>
    <col min="6" max="6" width="72.83203125" customWidth="1"/>
    <col min="7" max="7" width="8.8320312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352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295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 x14ac:dyDescent="0.2">
      <c r="B4" s="18"/>
      <c r="D4" s="165" t="s">
        <v>83</v>
      </c>
      <c r="L4" s="18"/>
      <c r="M4" s="206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69" t="s">
        <v>14</v>
      </c>
      <c r="L6" s="18"/>
    </row>
    <row r="7" spans="2:46" ht="26.25" customHeight="1" x14ac:dyDescent="0.2">
      <c r="B7" s="18"/>
      <c r="E7" s="350" t="str">
        <f>'[1]Rekapitulace zakázky'!K6</f>
        <v>Rekonstrukce učebny přírodních věd v objektu ZŠ Lískovec, K Sedlištím 320, F-M</v>
      </c>
      <c r="F7" s="351"/>
      <c r="G7" s="351"/>
      <c r="H7" s="351"/>
      <c r="L7" s="18"/>
    </row>
    <row r="8" spans="2:46" s="1" customFormat="1" ht="12" customHeight="1" x14ac:dyDescent="0.2">
      <c r="B8" s="27"/>
      <c r="D8" s="169" t="s">
        <v>299</v>
      </c>
      <c r="L8" s="27"/>
    </row>
    <row r="9" spans="2:46" s="1" customFormat="1" ht="16.5" customHeight="1" x14ac:dyDescent="0.2">
      <c r="B9" s="27"/>
      <c r="E9" s="342" t="s">
        <v>300</v>
      </c>
      <c r="F9" s="349"/>
      <c r="G9" s="349"/>
      <c r="H9" s="349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169" t="s">
        <v>16</v>
      </c>
      <c r="F11" s="167" t="s">
        <v>1</v>
      </c>
      <c r="I11" s="169" t="s">
        <v>17</v>
      </c>
      <c r="J11" s="167" t="s">
        <v>1</v>
      </c>
      <c r="L11" s="27"/>
    </row>
    <row r="12" spans="2:46" s="1" customFormat="1" ht="12" customHeight="1" x14ac:dyDescent="0.2">
      <c r="B12" s="27"/>
      <c r="D12" s="169" t="s">
        <v>18</v>
      </c>
      <c r="F12" s="167" t="s">
        <v>19</v>
      </c>
      <c r="I12" s="169" t="s">
        <v>20</v>
      </c>
      <c r="J12" s="186">
        <f>'[1]Rekapitulace zakázky'!AN8</f>
        <v>44595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169" t="s">
        <v>22</v>
      </c>
      <c r="I14" s="169" t="s">
        <v>23</v>
      </c>
      <c r="J14" s="167" t="s">
        <v>24</v>
      </c>
      <c r="L14" s="27"/>
    </row>
    <row r="15" spans="2:46" s="1" customFormat="1" ht="18" customHeight="1" x14ac:dyDescent="0.2">
      <c r="B15" s="27"/>
      <c r="E15" s="167" t="s">
        <v>25</v>
      </c>
      <c r="I15" s="169" t="s">
        <v>26</v>
      </c>
      <c r="J15" s="167" t="s">
        <v>1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169" t="s">
        <v>27</v>
      </c>
      <c r="I17" s="169" t="s">
        <v>23</v>
      </c>
      <c r="J17" s="167" t="s">
        <v>28</v>
      </c>
      <c r="L17" s="27"/>
    </row>
    <row r="18" spans="2:12" s="1" customFormat="1" ht="18" customHeight="1" x14ac:dyDescent="0.2">
      <c r="B18" s="27"/>
      <c r="E18" s="167" t="s">
        <v>29</v>
      </c>
      <c r="I18" s="169" t="s">
        <v>26</v>
      </c>
      <c r="J18" s="167" t="s">
        <v>30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169" t="s">
        <v>31</v>
      </c>
      <c r="I20" s="169" t="s">
        <v>23</v>
      </c>
      <c r="J20" s="167" t="str">
        <f>IF('[1]Rekapitulace zakázky'!AN16="","",'[1]Rekapitulace zakázky'!AN16)</f>
        <v/>
      </c>
      <c r="L20" s="27"/>
    </row>
    <row r="21" spans="2:12" s="1" customFormat="1" ht="18" customHeight="1" x14ac:dyDescent="0.2">
      <c r="B21" s="27"/>
      <c r="E21" s="167" t="str">
        <f>IF('[1]Rekapitulace zakázky'!E17="","",'[1]Rekapitulace zakázky'!E17)</f>
        <v xml:space="preserve"> </v>
      </c>
      <c r="I21" s="169" t="s">
        <v>26</v>
      </c>
      <c r="J21" s="167" t="str">
        <f>IF('[1]Rekapitulace zakázky'!AN17="","",'[1]Rekapitulace zakázky'!AN17)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169" t="s">
        <v>33</v>
      </c>
      <c r="I23" s="169" t="s">
        <v>23</v>
      </c>
      <c r="J23" s="167" t="str">
        <f>IF('[1]Rekapitulace zakázky'!AN19="","",'[1]Rekapitulace zakázky'!AN19)</f>
        <v/>
      </c>
      <c r="L23" s="27"/>
    </row>
    <row r="24" spans="2:12" s="1" customFormat="1" ht="18" customHeight="1" x14ac:dyDescent="0.2">
      <c r="B24" s="27"/>
      <c r="E24" s="167" t="str">
        <f>IF('[1]Rekapitulace zakázky'!E20="","",'[1]Rekapitulace zakázky'!E20)</f>
        <v xml:space="preserve"> </v>
      </c>
      <c r="I24" s="169" t="s">
        <v>26</v>
      </c>
      <c r="J24" s="167" t="str">
        <f>IF('[1]Rekapitulace zakázky'!AN20="","",'[1]Rekapitulace zakázky'!AN20)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169" t="s">
        <v>34</v>
      </c>
      <c r="L26" s="27"/>
    </row>
    <row r="27" spans="2:12" s="7" customFormat="1" ht="16.5" customHeight="1" x14ac:dyDescent="0.2">
      <c r="B27" s="78"/>
      <c r="E27" s="346" t="s">
        <v>1</v>
      </c>
      <c r="F27" s="346"/>
      <c r="G27" s="346"/>
      <c r="H27" s="346"/>
      <c r="L27" s="78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207" t="s">
        <v>35</v>
      </c>
      <c r="J30" s="195">
        <f>ROUND(J128,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173" t="s">
        <v>37</v>
      </c>
      <c r="I32" s="173" t="s">
        <v>36</v>
      </c>
      <c r="J32" s="173" t="s">
        <v>38</v>
      </c>
      <c r="L32" s="27"/>
    </row>
    <row r="33" spans="2:12" s="1" customFormat="1" ht="14.45" customHeight="1" x14ac:dyDescent="0.2">
      <c r="B33" s="27"/>
      <c r="D33" s="208" t="s">
        <v>39</v>
      </c>
      <c r="E33" s="169" t="s">
        <v>40</v>
      </c>
      <c r="F33" s="209">
        <f>ROUND((SUM(BE128:BE216)),  2)</f>
        <v>0</v>
      </c>
      <c r="I33" s="210">
        <v>0.21</v>
      </c>
      <c r="J33" s="209">
        <f>ROUND(((SUM(BE128:BE216))*I33),  2)</f>
        <v>0</v>
      </c>
      <c r="L33" s="27"/>
    </row>
    <row r="34" spans="2:12" s="1" customFormat="1" ht="14.45" customHeight="1" x14ac:dyDescent="0.2">
      <c r="B34" s="27"/>
      <c r="E34" s="169" t="s">
        <v>41</v>
      </c>
      <c r="F34" s="209">
        <f>ROUND((SUM(BF128:BF216)),  2)</f>
        <v>0</v>
      </c>
      <c r="I34" s="210">
        <v>0.15</v>
      </c>
      <c r="J34" s="209">
        <f>ROUND(((SUM(BF128:BF216))*I34),  2)</f>
        <v>0</v>
      </c>
      <c r="L34" s="27"/>
    </row>
    <row r="35" spans="2:12" s="1" customFormat="1" ht="14.45" hidden="1" customHeight="1" x14ac:dyDescent="0.2">
      <c r="B35" s="27"/>
      <c r="E35" s="169" t="s">
        <v>42</v>
      </c>
      <c r="F35" s="209">
        <f>ROUND((SUM(BG128:BG216)),  2)</f>
        <v>0</v>
      </c>
      <c r="I35" s="210">
        <v>0.21</v>
      </c>
      <c r="J35" s="209">
        <f>0</f>
        <v>0</v>
      </c>
      <c r="L35" s="27"/>
    </row>
    <row r="36" spans="2:12" s="1" customFormat="1" ht="14.45" hidden="1" customHeight="1" x14ac:dyDescent="0.2">
      <c r="B36" s="27"/>
      <c r="E36" s="169" t="s">
        <v>43</v>
      </c>
      <c r="F36" s="209">
        <f>ROUND((SUM(BH128:BH216)),  2)</f>
        <v>0</v>
      </c>
      <c r="I36" s="210">
        <v>0.15</v>
      </c>
      <c r="J36" s="209">
        <f>0</f>
        <v>0</v>
      </c>
      <c r="L36" s="27"/>
    </row>
    <row r="37" spans="2:12" s="1" customFormat="1" ht="14.45" hidden="1" customHeight="1" x14ac:dyDescent="0.2">
      <c r="B37" s="27"/>
      <c r="E37" s="169" t="s">
        <v>44</v>
      </c>
      <c r="F37" s="209">
        <f>ROUND((SUM(BI128:BI216)),  2)</f>
        <v>0</v>
      </c>
      <c r="I37" s="210">
        <v>0</v>
      </c>
      <c r="J37" s="209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3"/>
      <c r="D39" s="211" t="s">
        <v>45</v>
      </c>
      <c r="E39" s="51"/>
      <c r="F39" s="51"/>
      <c r="G39" s="212" t="s">
        <v>46</v>
      </c>
      <c r="H39" s="213" t="s">
        <v>47</v>
      </c>
      <c r="I39" s="51"/>
      <c r="J39" s="214">
        <f>SUM(J30:J37)</f>
        <v>0</v>
      </c>
      <c r="K39" s="88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27"/>
      <c r="D50" s="178" t="s">
        <v>48</v>
      </c>
      <c r="E50" s="37"/>
      <c r="F50" s="37"/>
      <c r="G50" s="178" t="s">
        <v>49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27"/>
      <c r="D61" s="179" t="s">
        <v>50</v>
      </c>
      <c r="E61" s="29"/>
      <c r="F61" s="215" t="s">
        <v>51</v>
      </c>
      <c r="G61" s="179" t="s">
        <v>50</v>
      </c>
      <c r="H61" s="29"/>
      <c r="I61" s="29"/>
      <c r="J61" s="216" t="s">
        <v>51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27"/>
      <c r="D65" s="178" t="s">
        <v>52</v>
      </c>
      <c r="E65" s="37"/>
      <c r="F65" s="37"/>
      <c r="G65" s="178" t="s">
        <v>53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27"/>
      <c r="D76" s="179" t="s">
        <v>50</v>
      </c>
      <c r="E76" s="29"/>
      <c r="F76" s="215" t="s">
        <v>51</v>
      </c>
      <c r="G76" s="179" t="s">
        <v>50</v>
      </c>
      <c r="H76" s="29"/>
      <c r="I76" s="29"/>
      <c r="J76" s="216" t="s">
        <v>51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5" t="s">
        <v>84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169" t="s">
        <v>14</v>
      </c>
      <c r="L84" s="27"/>
    </row>
    <row r="85" spans="2:47" s="1" customFormat="1" ht="26.25" customHeight="1" x14ac:dyDescent="0.2">
      <c r="B85" s="27"/>
      <c r="E85" s="350" t="str">
        <f>E7</f>
        <v>Rekonstrukce učebny přírodních věd v objektu ZŠ Lískovec, K Sedlištím 320, F-M</v>
      </c>
      <c r="F85" s="351"/>
      <c r="G85" s="351"/>
      <c r="H85" s="351"/>
      <c r="L85" s="27"/>
    </row>
    <row r="86" spans="2:47" s="1" customFormat="1" ht="12" customHeight="1" x14ac:dyDescent="0.2">
      <c r="B86" s="27"/>
      <c r="C86" s="169" t="s">
        <v>299</v>
      </c>
      <c r="L86" s="27"/>
    </row>
    <row r="87" spans="2:47" s="1" customFormat="1" ht="16.5" customHeight="1" x14ac:dyDescent="0.2">
      <c r="B87" s="27"/>
      <c r="E87" s="342" t="str">
        <f>E9</f>
        <v>O1 - Rekonstrukce učebny - podlaha</v>
      </c>
      <c r="F87" s="349"/>
      <c r="G87" s="349"/>
      <c r="H87" s="349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169" t="s">
        <v>18</v>
      </c>
      <c r="F89" s="167" t="str">
        <f>F12</f>
        <v xml:space="preserve"> </v>
      </c>
      <c r="I89" s="169" t="s">
        <v>20</v>
      </c>
      <c r="J89" s="186">
        <f>IF(J12="","",J12)</f>
        <v>44595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169" t="s">
        <v>22</v>
      </c>
      <c r="F91" s="167" t="str">
        <f>E15</f>
        <v>ZŠ a MŠ F-M, Lískovec, K Sedlištím 320, F-M</v>
      </c>
      <c r="I91" s="169" t="s">
        <v>31</v>
      </c>
      <c r="J91" s="171" t="str">
        <f>E21</f>
        <v xml:space="preserve"> </v>
      </c>
      <c r="L91" s="27"/>
    </row>
    <row r="92" spans="2:47" s="1" customFormat="1" ht="15.2" customHeight="1" x14ac:dyDescent="0.2">
      <c r="B92" s="27"/>
      <c r="C92" s="169" t="s">
        <v>27</v>
      </c>
      <c r="F92" s="167" t="str">
        <f>IF(E18="","",E18)</f>
        <v>R.E.V.I.S. s.r.o., 28. října 1639, Frýdek-Místek</v>
      </c>
      <c r="I92" s="169" t="s">
        <v>33</v>
      </c>
      <c r="J92" s="171" t="str">
        <f>E24</f>
        <v xml:space="preserve"> </v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217" t="s">
        <v>85</v>
      </c>
      <c r="D94" s="83"/>
      <c r="E94" s="83"/>
      <c r="F94" s="83"/>
      <c r="G94" s="83"/>
      <c r="H94" s="83"/>
      <c r="I94" s="83"/>
      <c r="J94" s="218" t="s">
        <v>86</v>
      </c>
      <c r="K94" s="83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219" t="s">
        <v>87</v>
      </c>
      <c r="J96" s="195">
        <f>J128</f>
        <v>0</v>
      </c>
      <c r="L96" s="27"/>
      <c r="AU96" s="15" t="s">
        <v>88</v>
      </c>
    </row>
    <row r="97" spans="2:12" s="221" customFormat="1" ht="24.95" customHeight="1" x14ac:dyDescent="0.2">
      <c r="B97" s="220"/>
      <c r="D97" s="222" t="s">
        <v>89</v>
      </c>
      <c r="E97" s="223"/>
      <c r="F97" s="223"/>
      <c r="G97" s="223"/>
      <c r="H97" s="223"/>
      <c r="I97" s="223"/>
      <c r="J97" s="224">
        <f>J129</f>
        <v>0</v>
      </c>
      <c r="L97" s="220"/>
    </row>
    <row r="98" spans="2:12" s="226" customFormat="1" ht="19.899999999999999" customHeight="1" x14ac:dyDescent="0.2">
      <c r="B98" s="225"/>
      <c r="D98" s="227" t="s">
        <v>90</v>
      </c>
      <c r="E98" s="228"/>
      <c r="F98" s="228"/>
      <c r="G98" s="228"/>
      <c r="H98" s="228"/>
      <c r="I98" s="228"/>
      <c r="J98" s="229">
        <f>J130</f>
        <v>0</v>
      </c>
      <c r="L98" s="225"/>
    </row>
    <row r="99" spans="2:12" s="226" customFormat="1" ht="19.899999999999999" customHeight="1" x14ac:dyDescent="0.2">
      <c r="B99" s="225"/>
      <c r="D99" s="227" t="s">
        <v>91</v>
      </c>
      <c r="E99" s="228"/>
      <c r="F99" s="228"/>
      <c r="G99" s="228"/>
      <c r="H99" s="228"/>
      <c r="I99" s="228"/>
      <c r="J99" s="229">
        <f>J139</f>
        <v>0</v>
      </c>
      <c r="L99" s="225"/>
    </row>
    <row r="100" spans="2:12" s="226" customFormat="1" ht="19.899999999999999" customHeight="1" x14ac:dyDescent="0.2">
      <c r="B100" s="225"/>
      <c r="D100" s="227" t="s">
        <v>92</v>
      </c>
      <c r="E100" s="228"/>
      <c r="F100" s="228"/>
      <c r="G100" s="228"/>
      <c r="H100" s="228"/>
      <c r="I100" s="228"/>
      <c r="J100" s="229">
        <f>J142</f>
        <v>0</v>
      </c>
      <c r="L100" s="225"/>
    </row>
    <row r="101" spans="2:12" s="226" customFormat="1" ht="19.899999999999999" customHeight="1" x14ac:dyDescent="0.2">
      <c r="B101" s="225"/>
      <c r="D101" s="227" t="s">
        <v>93</v>
      </c>
      <c r="E101" s="228"/>
      <c r="F101" s="228"/>
      <c r="G101" s="228"/>
      <c r="H101" s="228"/>
      <c r="I101" s="228"/>
      <c r="J101" s="229">
        <f>J150</f>
        <v>0</v>
      </c>
      <c r="L101" s="225"/>
    </row>
    <row r="102" spans="2:12" s="221" customFormat="1" ht="24.95" customHeight="1" x14ac:dyDescent="0.2">
      <c r="B102" s="220"/>
      <c r="D102" s="222" t="s">
        <v>94</v>
      </c>
      <c r="E102" s="223"/>
      <c r="F102" s="223"/>
      <c r="G102" s="223"/>
      <c r="H102" s="223"/>
      <c r="I102" s="223"/>
      <c r="J102" s="224">
        <f>J152</f>
        <v>0</v>
      </c>
      <c r="L102" s="220"/>
    </row>
    <row r="103" spans="2:12" s="226" customFormat="1" ht="19.899999999999999" customHeight="1" x14ac:dyDescent="0.2">
      <c r="B103" s="225"/>
      <c r="D103" s="227" t="s">
        <v>95</v>
      </c>
      <c r="E103" s="228"/>
      <c r="F103" s="228"/>
      <c r="G103" s="228"/>
      <c r="H103" s="228"/>
      <c r="I103" s="228"/>
      <c r="J103" s="229">
        <f>J153</f>
        <v>0</v>
      </c>
      <c r="L103" s="225"/>
    </row>
    <row r="104" spans="2:12" s="226" customFormat="1" ht="19.899999999999999" customHeight="1" x14ac:dyDescent="0.2">
      <c r="B104" s="225"/>
      <c r="D104" s="227" t="s">
        <v>96</v>
      </c>
      <c r="E104" s="228"/>
      <c r="F104" s="228"/>
      <c r="G104" s="228"/>
      <c r="H104" s="228"/>
      <c r="I104" s="228"/>
      <c r="J104" s="229">
        <f>J156</f>
        <v>0</v>
      </c>
      <c r="L104" s="225"/>
    </row>
    <row r="105" spans="2:12" s="226" customFormat="1" ht="19.899999999999999" customHeight="1" x14ac:dyDescent="0.2">
      <c r="B105" s="225"/>
      <c r="D105" s="227" t="s">
        <v>97</v>
      </c>
      <c r="E105" s="228"/>
      <c r="F105" s="228"/>
      <c r="G105" s="228"/>
      <c r="H105" s="228"/>
      <c r="I105" s="228"/>
      <c r="J105" s="229">
        <f>J181</f>
        <v>0</v>
      </c>
      <c r="L105" s="225"/>
    </row>
    <row r="106" spans="2:12" s="221" customFormat="1" ht="24.95" customHeight="1" x14ac:dyDescent="0.2">
      <c r="B106" s="220"/>
      <c r="D106" s="222" t="s">
        <v>98</v>
      </c>
      <c r="E106" s="223"/>
      <c r="F106" s="223"/>
      <c r="G106" s="223"/>
      <c r="H106" s="223"/>
      <c r="I106" s="223"/>
      <c r="J106" s="224">
        <f>J197</f>
        <v>0</v>
      </c>
      <c r="L106" s="220"/>
    </row>
    <row r="107" spans="2:12" s="221" customFormat="1" ht="24.95" customHeight="1" x14ac:dyDescent="0.2">
      <c r="B107" s="220"/>
      <c r="D107" s="222" t="s">
        <v>99</v>
      </c>
      <c r="E107" s="223"/>
      <c r="F107" s="223"/>
      <c r="G107" s="223"/>
      <c r="H107" s="223"/>
      <c r="I107" s="223"/>
      <c r="J107" s="224">
        <f>J213</f>
        <v>0</v>
      </c>
      <c r="L107" s="220"/>
    </row>
    <row r="108" spans="2:12" s="226" customFormat="1" ht="19.899999999999999" customHeight="1" x14ac:dyDescent="0.2">
      <c r="B108" s="225"/>
      <c r="D108" s="227" t="s">
        <v>301</v>
      </c>
      <c r="E108" s="228"/>
      <c r="F108" s="228"/>
      <c r="G108" s="228"/>
      <c r="H108" s="228"/>
      <c r="I108" s="228"/>
      <c r="J108" s="229">
        <f>J215</f>
        <v>0</v>
      </c>
      <c r="L108" s="225"/>
    </row>
    <row r="109" spans="2:12" s="1" customFormat="1" ht="21.75" customHeight="1" x14ac:dyDescent="0.2">
      <c r="B109" s="27"/>
      <c r="L109" s="27"/>
    </row>
    <row r="110" spans="2:12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63" s="1" customFormat="1" ht="6.95" customHeight="1" x14ac:dyDescent="0.2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63" s="1" customFormat="1" ht="24.95" customHeight="1" x14ac:dyDescent="0.2">
      <c r="B115" s="27"/>
      <c r="C115" s="165" t="s">
        <v>100</v>
      </c>
      <c r="L115" s="27"/>
    </row>
    <row r="116" spans="2:63" s="1" customFormat="1" ht="6.95" customHeight="1" x14ac:dyDescent="0.2">
      <c r="B116" s="27"/>
      <c r="L116" s="27"/>
    </row>
    <row r="117" spans="2:63" s="1" customFormat="1" ht="12" customHeight="1" x14ac:dyDescent="0.2">
      <c r="B117" s="27"/>
      <c r="C117" s="169" t="s">
        <v>14</v>
      </c>
      <c r="L117" s="27"/>
    </row>
    <row r="118" spans="2:63" s="1" customFormat="1" ht="26.25" customHeight="1" x14ac:dyDescent="0.2">
      <c r="B118" s="27"/>
      <c r="E118" s="350" t="str">
        <f>E7</f>
        <v>Rekonstrukce učebny přírodních věd v objektu ZŠ Lískovec, K Sedlištím 320, F-M</v>
      </c>
      <c r="F118" s="351"/>
      <c r="G118" s="351"/>
      <c r="H118" s="351"/>
      <c r="L118" s="27"/>
    </row>
    <row r="119" spans="2:63" s="1" customFormat="1" ht="12" customHeight="1" x14ac:dyDescent="0.2">
      <c r="B119" s="27"/>
      <c r="C119" s="169" t="s">
        <v>299</v>
      </c>
      <c r="L119" s="27"/>
    </row>
    <row r="120" spans="2:63" s="1" customFormat="1" ht="16.5" customHeight="1" x14ac:dyDescent="0.2">
      <c r="B120" s="27"/>
      <c r="E120" s="342" t="str">
        <f>E9</f>
        <v>O1 - Rekonstrukce učebny - podlaha</v>
      </c>
      <c r="F120" s="349"/>
      <c r="G120" s="349"/>
      <c r="H120" s="349"/>
      <c r="L120" s="27"/>
    </row>
    <row r="121" spans="2:63" s="1" customFormat="1" ht="6.95" customHeight="1" x14ac:dyDescent="0.2">
      <c r="B121" s="27"/>
      <c r="L121" s="27"/>
    </row>
    <row r="122" spans="2:63" s="1" customFormat="1" ht="12" customHeight="1" x14ac:dyDescent="0.2">
      <c r="B122" s="27"/>
      <c r="C122" s="169" t="s">
        <v>18</v>
      </c>
      <c r="F122" s="167" t="str">
        <f>F12</f>
        <v xml:space="preserve"> </v>
      </c>
      <c r="I122" s="169" t="s">
        <v>20</v>
      </c>
      <c r="J122" s="186">
        <f>IF(J12="","",J12)</f>
        <v>44595</v>
      </c>
      <c r="L122" s="27"/>
    </row>
    <row r="123" spans="2:63" s="1" customFormat="1" ht="6.95" customHeight="1" x14ac:dyDescent="0.2">
      <c r="B123" s="27"/>
      <c r="L123" s="27"/>
    </row>
    <row r="124" spans="2:63" s="1" customFormat="1" ht="15.2" customHeight="1" x14ac:dyDescent="0.2">
      <c r="B124" s="27"/>
      <c r="C124" s="169" t="s">
        <v>22</v>
      </c>
      <c r="F124" s="167" t="str">
        <f>E15</f>
        <v>ZŠ a MŠ F-M, Lískovec, K Sedlištím 320, F-M</v>
      </c>
      <c r="I124" s="169" t="s">
        <v>31</v>
      </c>
      <c r="J124" s="171" t="str">
        <f>E21</f>
        <v xml:space="preserve"> </v>
      </c>
      <c r="L124" s="27"/>
    </row>
    <row r="125" spans="2:63" s="1" customFormat="1" ht="15.2" customHeight="1" x14ac:dyDescent="0.2">
      <c r="B125" s="27"/>
      <c r="C125" s="169" t="s">
        <v>27</v>
      </c>
      <c r="F125" s="167" t="str">
        <f>IF(E18="","",E18)</f>
        <v>R.E.V.I.S. s.r.o., 28. října 1639, Frýdek-Místek</v>
      </c>
      <c r="I125" s="169" t="s">
        <v>33</v>
      </c>
      <c r="J125" s="171" t="str">
        <f>E24</f>
        <v xml:space="preserve"> </v>
      </c>
      <c r="L125" s="27"/>
    </row>
    <row r="126" spans="2:63" s="1" customFormat="1" ht="10.35" customHeight="1" x14ac:dyDescent="0.2">
      <c r="B126" s="27"/>
      <c r="L126" s="27"/>
    </row>
    <row r="127" spans="2:63" s="10" customFormat="1" ht="29.25" customHeight="1" x14ac:dyDescent="0.2">
      <c r="B127" s="102"/>
      <c r="C127" s="230" t="s">
        <v>101</v>
      </c>
      <c r="D127" s="231" t="s">
        <v>60</v>
      </c>
      <c r="E127" s="231" t="s">
        <v>56</v>
      </c>
      <c r="F127" s="231" t="s">
        <v>57</v>
      </c>
      <c r="G127" s="231" t="s">
        <v>102</v>
      </c>
      <c r="H127" s="231" t="s">
        <v>103</v>
      </c>
      <c r="I127" s="231" t="s">
        <v>104</v>
      </c>
      <c r="J127" s="232" t="s">
        <v>86</v>
      </c>
      <c r="K127" s="233" t="s">
        <v>105</v>
      </c>
      <c r="L127" s="102"/>
      <c r="M127" s="188" t="s">
        <v>1</v>
      </c>
      <c r="N127" s="189" t="s">
        <v>39</v>
      </c>
      <c r="O127" s="189" t="s">
        <v>106</v>
      </c>
      <c r="P127" s="189" t="s">
        <v>107</v>
      </c>
      <c r="Q127" s="189" t="s">
        <v>108</v>
      </c>
      <c r="R127" s="189" t="s">
        <v>109</v>
      </c>
      <c r="S127" s="189" t="s">
        <v>110</v>
      </c>
      <c r="T127" s="190" t="s">
        <v>111</v>
      </c>
    </row>
    <row r="128" spans="2:63" s="1" customFormat="1" ht="22.9" customHeight="1" x14ac:dyDescent="0.25">
      <c r="B128" s="27"/>
      <c r="C128" s="193" t="s">
        <v>112</v>
      </c>
      <c r="J128" s="234">
        <f>BK128</f>
        <v>0</v>
      </c>
      <c r="L128" s="27"/>
      <c r="M128" s="56"/>
      <c r="N128" s="48"/>
      <c r="O128" s="48"/>
      <c r="P128" s="235">
        <f>P129+P152+P197+P213</f>
        <v>162.113361</v>
      </c>
      <c r="Q128" s="48"/>
      <c r="R128" s="235">
        <f>R129+R152+R197+R213</f>
        <v>3.3268768000000004</v>
      </c>
      <c r="S128" s="48"/>
      <c r="T128" s="236">
        <f>T129+T152+T197+T213</f>
        <v>0.29249999999999998</v>
      </c>
      <c r="AT128" s="15" t="s">
        <v>74</v>
      </c>
      <c r="AU128" s="15" t="s">
        <v>88</v>
      </c>
      <c r="BK128" s="237">
        <f>BK129+BK152+BK197+BK213</f>
        <v>0</v>
      </c>
    </row>
    <row r="129" spans="2:65" s="239" customFormat="1" ht="25.9" customHeight="1" x14ac:dyDescent="0.2">
      <c r="B129" s="238"/>
      <c r="D129" s="240" t="s">
        <v>74</v>
      </c>
      <c r="E129" s="241" t="s">
        <v>113</v>
      </c>
      <c r="F129" s="241" t="s">
        <v>114</v>
      </c>
      <c r="J129" s="242">
        <f>BK129</f>
        <v>0</v>
      </c>
      <c r="L129" s="238"/>
      <c r="M129" s="243"/>
      <c r="P129" s="244">
        <f>P130+P139+P142+P150</f>
        <v>57.758840999999997</v>
      </c>
      <c r="R129" s="244">
        <f>R130+R139+R142+R150</f>
        <v>2.9932080000000001</v>
      </c>
      <c r="T129" s="245">
        <f>T130+T139+T142+T150</f>
        <v>0</v>
      </c>
      <c r="AR129" s="240" t="s">
        <v>80</v>
      </c>
      <c r="AT129" s="246" t="s">
        <v>74</v>
      </c>
      <c r="AU129" s="246" t="s">
        <v>75</v>
      </c>
      <c r="AY129" s="240" t="s">
        <v>115</v>
      </c>
      <c r="BK129" s="247">
        <f>BK130+BK139+BK142+BK150</f>
        <v>0</v>
      </c>
    </row>
    <row r="130" spans="2:65" s="239" customFormat="1" ht="22.9" customHeight="1" x14ac:dyDescent="0.2">
      <c r="B130" s="238"/>
      <c r="D130" s="240" t="s">
        <v>74</v>
      </c>
      <c r="E130" s="248" t="s">
        <v>116</v>
      </c>
      <c r="F130" s="248" t="s">
        <v>117</v>
      </c>
      <c r="J130" s="249">
        <f>BK130</f>
        <v>0</v>
      </c>
      <c r="L130" s="238"/>
      <c r="M130" s="243"/>
      <c r="P130" s="244">
        <f>SUM(P131:P138)</f>
        <v>22.431999999999999</v>
      </c>
      <c r="R130" s="244">
        <f>SUM(R131:R138)</f>
        <v>2.9906079999999999</v>
      </c>
      <c r="T130" s="245">
        <f>SUM(T131:T138)</f>
        <v>0</v>
      </c>
      <c r="AR130" s="240" t="s">
        <v>80</v>
      </c>
      <c r="AT130" s="246" t="s">
        <v>74</v>
      </c>
      <c r="AU130" s="246" t="s">
        <v>80</v>
      </c>
      <c r="AY130" s="240" t="s">
        <v>115</v>
      </c>
      <c r="BK130" s="247">
        <f>SUM(BK131:BK138)</f>
        <v>0</v>
      </c>
    </row>
    <row r="131" spans="2:65" s="1" customFormat="1" ht="12" x14ac:dyDescent="0.2">
      <c r="B131" s="122"/>
      <c r="C131" s="250" t="s">
        <v>80</v>
      </c>
      <c r="D131" s="250" t="s">
        <v>118</v>
      </c>
      <c r="E131" s="251" t="s">
        <v>302</v>
      </c>
      <c r="F131" s="252" t="s">
        <v>303</v>
      </c>
      <c r="G131" s="253" t="s">
        <v>166</v>
      </c>
      <c r="H131" s="254">
        <v>2</v>
      </c>
      <c r="I131" s="255"/>
      <c r="J131" s="255">
        <f>ROUND(I131*H131,2)</f>
        <v>0</v>
      </c>
      <c r="K131" s="129"/>
      <c r="L131" s="27"/>
      <c r="M131" s="256" t="s">
        <v>1</v>
      </c>
      <c r="N131" s="257" t="s">
        <v>40</v>
      </c>
      <c r="O131" s="258">
        <v>0.72499999999999998</v>
      </c>
      <c r="P131" s="258">
        <f>O131*H131</f>
        <v>1.45</v>
      </c>
      <c r="Q131" s="258">
        <v>4.0599999999999997E-2</v>
      </c>
      <c r="R131" s="258">
        <f>Q131*H131</f>
        <v>8.1199999999999994E-2</v>
      </c>
      <c r="S131" s="258">
        <v>0</v>
      </c>
      <c r="T131" s="259">
        <f>S131*H131</f>
        <v>0</v>
      </c>
      <c r="AR131" s="260" t="s">
        <v>122</v>
      </c>
      <c r="AT131" s="260" t="s">
        <v>118</v>
      </c>
      <c r="AU131" s="260" t="s">
        <v>82</v>
      </c>
      <c r="AY131" s="15" t="s">
        <v>115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5" t="s">
        <v>80</v>
      </c>
      <c r="BK131" s="135">
        <f>ROUND(I131*H131,2)</f>
        <v>0</v>
      </c>
      <c r="BL131" s="15" t="s">
        <v>122</v>
      </c>
      <c r="BM131" s="260" t="s">
        <v>304</v>
      </c>
    </row>
    <row r="132" spans="2:65" s="262" customFormat="1" x14ac:dyDescent="0.2">
      <c r="B132" s="261"/>
      <c r="D132" s="263" t="s">
        <v>124</v>
      </c>
      <c r="E132" s="264" t="s">
        <v>1</v>
      </c>
      <c r="F132" s="265" t="s">
        <v>305</v>
      </c>
      <c r="H132" s="264" t="s">
        <v>1</v>
      </c>
      <c r="L132" s="261"/>
      <c r="M132" s="266"/>
      <c r="T132" s="267"/>
      <c r="AT132" s="264" t="s">
        <v>124</v>
      </c>
      <c r="AU132" s="264" t="s">
        <v>82</v>
      </c>
      <c r="AV132" s="262" t="s">
        <v>80</v>
      </c>
      <c r="AW132" s="262" t="s">
        <v>32</v>
      </c>
      <c r="AX132" s="262" t="s">
        <v>75</v>
      </c>
      <c r="AY132" s="264" t="s">
        <v>115</v>
      </c>
    </row>
    <row r="133" spans="2:65" s="269" customFormat="1" x14ac:dyDescent="0.2">
      <c r="B133" s="268"/>
      <c r="D133" s="263" t="s">
        <v>124</v>
      </c>
      <c r="E133" s="270" t="s">
        <v>1</v>
      </c>
      <c r="F133" s="271" t="s">
        <v>82</v>
      </c>
      <c r="H133" s="272">
        <v>2</v>
      </c>
      <c r="L133" s="268"/>
      <c r="M133" s="273"/>
      <c r="T133" s="274"/>
      <c r="AT133" s="270" t="s">
        <v>124</v>
      </c>
      <c r="AU133" s="270" t="s">
        <v>82</v>
      </c>
      <c r="AV133" s="269" t="s">
        <v>82</v>
      </c>
      <c r="AW133" s="269" t="s">
        <v>32</v>
      </c>
      <c r="AX133" s="269" t="s">
        <v>80</v>
      </c>
      <c r="AY133" s="270" t="s">
        <v>115</v>
      </c>
    </row>
    <row r="134" spans="2:65" s="1" customFormat="1" ht="12" x14ac:dyDescent="0.2">
      <c r="B134" s="122"/>
      <c r="C134" s="250" t="s">
        <v>82</v>
      </c>
      <c r="D134" s="250" t="s">
        <v>118</v>
      </c>
      <c r="E134" s="251" t="s">
        <v>306</v>
      </c>
      <c r="F134" s="252" t="s">
        <v>307</v>
      </c>
      <c r="G134" s="253" t="s">
        <v>308</v>
      </c>
      <c r="H134" s="254">
        <v>0.4</v>
      </c>
      <c r="I134" s="255"/>
      <c r="J134" s="255">
        <f>ROUND(I134*H134,2)</f>
        <v>0</v>
      </c>
      <c r="K134" s="129"/>
      <c r="L134" s="27"/>
      <c r="M134" s="256" t="s">
        <v>1</v>
      </c>
      <c r="N134" s="257" t="s">
        <v>40</v>
      </c>
      <c r="O134" s="258">
        <v>5.33</v>
      </c>
      <c r="P134" s="258">
        <f>O134*H134</f>
        <v>2.1320000000000001</v>
      </c>
      <c r="Q134" s="258">
        <v>2.3010199999999998</v>
      </c>
      <c r="R134" s="258">
        <f>Q134*H134</f>
        <v>0.920408</v>
      </c>
      <c r="S134" s="258">
        <v>0</v>
      </c>
      <c r="T134" s="259">
        <f>S134*H134</f>
        <v>0</v>
      </c>
      <c r="AR134" s="260" t="s">
        <v>122</v>
      </c>
      <c r="AT134" s="260" t="s">
        <v>118</v>
      </c>
      <c r="AU134" s="260" t="s">
        <v>82</v>
      </c>
      <c r="AY134" s="15" t="s">
        <v>115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5" t="s">
        <v>80</v>
      </c>
      <c r="BK134" s="135">
        <f>ROUND(I134*H134,2)</f>
        <v>0</v>
      </c>
      <c r="BL134" s="15" t="s">
        <v>122</v>
      </c>
      <c r="BM134" s="260" t="s">
        <v>309</v>
      </c>
    </row>
    <row r="135" spans="2:65" s="262" customFormat="1" x14ac:dyDescent="0.2">
      <c r="B135" s="261"/>
      <c r="D135" s="263" t="s">
        <v>124</v>
      </c>
      <c r="E135" s="264" t="s">
        <v>1</v>
      </c>
      <c r="F135" s="265" t="s">
        <v>310</v>
      </c>
      <c r="H135" s="264" t="s">
        <v>1</v>
      </c>
      <c r="L135" s="261"/>
      <c r="M135" s="266"/>
      <c r="T135" s="267"/>
      <c r="AT135" s="264" t="s">
        <v>124</v>
      </c>
      <c r="AU135" s="264" t="s">
        <v>82</v>
      </c>
      <c r="AV135" s="262" t="s">
        <v>80</v>
      </c>
      <c r="AW135" s="262" t="s">
        <v>32</v>
      </c>
      <c r="AX135" s="262" t="s">
        <v>75</v>
      </c>
      <c r="AY135" s="264" t="s">
        <v>115</v>
      </c>
    </row>
    <row r="136" spans="2:65" s="269" customFormat="1" x14ac:dyDescent="0.2">
      <c r="B136" s="268"/>
      <c r="D136" s="263" t="s">
        <v>124</v>
      </c>
      <c r="E136" s="270" t="s">
        <v>1</v>
      </c>
      <c r="F136" s="271" t="s">
        <v>311</v>
      </c>
      <c r="H136" s="272">
        <v>0.4</v>
      </c>
      <c r="L136" s="268"/>
      <c r="M136" s="273"/>
      <c r="T136" s="274"/>
      <c r="AT136" s="270" t="s">
        <v>124</v>
      </c>
      <c r="AU136" s="270" t="s">
        <v>82</v>
      </c>
      <c r="AV136" s="269" t="s">
        <v>82</v>
      </c>
      <c r="AW136" s="269" t="s">
        <v>32</v>
      </c>
      <c r="AX136" s="269" t="s">
        <v>80</v>
      </c>
      <c r="AY136" s="270" t="s">
        <v>115</v>
      </c>
    </row>
    <row r="137" spans="2:65" s="1" customFormat="1" ht="12" x14ac:dyDescent="0.2">
      <c r="B137" s="122"/>
      <c r="C137" s="250" t="s">
        <v>133</v>
      </c>
      <c r="D137" s="250" t="s">
        <v>118</v>
      </c>
      <c r="E137" s="251" t="s">
        <v>312</v>
      </c>
      <c r="F137" s="252" t="s">
        <v>313</v>
      </c>
      <c r="G137" s="253" t="s">
        <v>121</v>
      </c>
      <c r="H137" s="254">
        <v>65</v>
      </c>
      <c r="I137" s="255"/>
      <c r="J137" s="255">
        <f>ROUND(I137*H137,2)</f>
        <v>0</v>
      </c>
      <c r="K137" s="129"/>
      <c r="L137" s="27"/>
      <c r="M137" s="256" t="s">
        <v>1</v>
      </c>
      <c r="N137" s="257" t="s">
        <v>40</v>
      </c>
      <c r="O137" s="258">
        <v>0.28999999999999998</v>
      </c>
      <c r="P137" s="258">
        <f>O137*H137</f>
        <v>18.849999999999998</v>
      </c>
      <c r="Q137" s="258">
        <v>3.0599999999999999E-2</v>
      </c>
      <c r="R137" s="258">
        <f>Q137*H137</f>
        <v>1.9889999999999999</v>
      </c>
      <c r="S137" s="258">
        <v>0</v>
      </c>
      <c r="T137" s="259">
        <f>S137*H137</f>
        <v>0</v>
      </c>
      <c r="AR137" s="260" t="s">
        <v>122</v>
      </c>
      <c r="AT137" s="260" t="s">
        <v>118</v>
      </c>
      <c r="AU137" s="260" t="s">
        <v>82</v>
      </c>
      <c r="AY137" s="15" t="s">
        <v>115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5" t="s">
        <v>80</v>
      </c>
      <c r="BK137" s="135">
        <f>ROUND(I137*H137,2)</f>
        <v>0</v>
      </c>
      <c r="BL137" s="15" t="s">
        <v>122</v>
      </c>
      <c r="BM137" s="260" t="s">
        <v>314</v>
      </c>
    </row>
    <row r="138" spans="2:65" s="269" customFormat="1" x14ac:dyDescent="0.2">
      <c r="B138" s="268"/>
      <c r="D138" s="263" t="s">
        <v>124</v>
      </c>
      <c r="E138" s="270" t="s">
        <v>1</v>
      </c>
      <c r="F138" s="271" t="s">
        <v>315</v>
      </c>
      <c r="H138" s="272">
        <v>65</v>
      </c>
      <c r="L138" s="268"/>
      <c r="M138" s="273"/>
      <c r="T138" s="274"/>
      <c r="AT138" s="270" t="s">
        <v>124</v>
      </c>
      <c r="AU138" s="270" t="s">
        <v>82</v>
      </c>
      <c r="AV138" s="269" t="s">
        <v>82</v>
      </c>
      <c r="AW138" s="269" t="s">
        <v>32</v>
      </c>
      <c r="AX138" s="269" t="s">
        <v>80</v>
      </c>
      <c r="AY138" s="270" t="s">
        <v>115</v>
      </c>
    </row>
    <row r="139" spans="2:65" s="239" customFormat="1" ht="22.9" customHeight="1" x14ac:dyDescent="0.2">
      <c r="B139" s="238"/>
      <c r="D139" s="240" t="s">
        <v>74</v>
      </c>
      <c r="E139" s="248" t="s">
        <v>126</v>
      </c>
      <c r="F139" s="248" t="s">
        <v>127</v>
      </c>
      <c r="J139" s="249">
        <f>BK139</f>
        <v>0</v>
      </c>
      <c r="L139" s="238"/>
      <c r="M139" s="243"/>
      <c r="P139" s="244">
        <f>SUM(P140:P141)</f>
        <v>20.02</v>
      </c>
      <c r="R139" s="244">
        <f>SUM(R140:R141)</f>
        <v>2.6000000000000003E-3</v>
      </c>
      <c r="T139" s="245">
        <f>SUM(T140:T141)</f>
        <v>0</v>
      </c>
      <c r="AR139" s="240" t="s">
        <v>80</v>
      </c>
      <c r="AT139" s="246" t="s">
        <v>74</v>
      </c>
      <c r="AU139" s="246" t="s">
        <v>80</v>
      </c>
      <c r="AY139" s="240" t="s">
        <v>115</v>
      </c>
      <c r="BK139" s="247">
        <f>SUM(BK140:BK141)</f>
        <v>0</v>
      </c>
    </row>
    <row r="140" spans="2:65" s="1" customFormat="1" ht="24" x14ac:dyDescent="0.2">
      <c r="B140" s="122"/>
      <c r="C140" s="250" t="s">
        <v>122</v>
      </c>
      <c r="D140" s="250" t="s">
        <v>118</v>
      </c>
      <c r="E140" s="251" t="s">
        <v>128</v>
      </c>
      <c r="F140" s="252" t="s">
        <v>129</v>
      </c>
      <c r="G140" s="253" t="s">
        <v>121</v>
      </c>
      <c r="H140" s="254">
        <v>65</v>
      </c>
      <c r="I140" s="255"/>
      <c r="J140" s="255">
        <f>ROUND(I140*H140,2)</f>
        <v>0</v>
      </c>
      <c r="K140" s="129"/>
      <c r="L140" s="27"/>
      <c r="M140" s="256" t="s">
        <v>1</v>
      </c>
      <c r="N140" s="257" t="s">
        <v>40</v>
      </c>
      <c r="O140" s="258">
        <v>0.308</v>
      </c>
      <c r="P140" s="258">
        <f>O140*H140</f>
        <v>20.02</v>
      </c>
      <c r="Q140" s="258">
        <v>4.0000000000000003E-5</v>
      </c>
      <c r="R140" s="258">
        <f>Q140*H140</f>
        <v>2.6000000000000003E-3</v>
      </c>
      <c r="S140" s="258">
        <v>0</v>
      </c>
      <c r="T140" s="259">
        <f>S140*H140</f>
        <v>0</v>
      </c>
      <c r="AR140" s="260" t="s">
        <v>122</v>
      </c>
      <c r="AT140" s="260" t="s">
        <v>118</v>
      </c>
      <c r="AU140" s="260" t="s">
        <v>82</v>
      </c>
      <c r="AY140" s="15" t="s">
        <v>115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5" t="s">
        <v>80</v>
      </c>
      <c r="BK140" s="135">
        <f>ROUND(I140*H140,2)</f>
        <v>0</v>
      </c>
      <c r="BL140" s="15" t="s">
        <v>122</v>
      </c>
      <c r="BM140" s="260" t="s">
        <v>316</v>
      </c>
    </row>
    <row r="141" spans="2:65" s="269" customFormat="1" x14ac:dyDescent="0.2">
      <c r="B141" s="268"/>
      <c r="D141" s="263" t="s">
        <v>124</v>
      </c>
      <c r="E141" s="270" t="s">
        <v>1</v>
      </c>
      <c r="F141" s="271" t="s">
        <v>315</v>
      </c>
      <c r="H141" s="272">
        <v>65</v>
      </c>
      <c r="L141" s="268"/>
      <c r="M141" s="273"/>
      <c r="T141" s="274"/>
      <c r="AT141" s="270" t="s">
        <v>124</v>
      </c>
      <c r="AU141" s="270" t="s">
        <v>82</v>
      </c>
      <c r="AV141" s="269" t="s">
        <v>82</v>
      </c>
      <c r="AW141" s="269" t="s">
        <v>32</v>
      </c>
      <c r="AX141" s="269" t="s">
        <v>80</v>
      </c>
      <c r="AY141" s="270" t="s">
        <v>115</v>
      </c>
    </row>
    <row r="142" spans="2:65" s="239" customFormat="1" ht="22.9" customHeight="1" x14ac:dyDescent="0.2">
      <c r="B142" s="238"/>
      <c r="D142" s="240" t="s">
        <v>74</v>
      </c>
      <c r="E142" s="248" t="s">
        <v>131</v>
      </c>
      <c r="F142" s="248" t="s">
        <v>132</v>
      </c>
      <c r="J142" s="249">
        <f>BK142</f>
        <v>0</v>
      </c>
      <c r="L142" s="238"/>
      <c r="M142" s="243"/>
      <c r="P142" s="244">
        <f>SUM(P143:P149)</f>
        <v>1.5989009999999999</v>
      </c>
      <c r="R142" s="244">
        <f>SUM(R143:R149)</f>
        <v>0</v>
      </c>
      <c r="T142" s="245">
        <f>SUM(T143:T149)</f>
        <v>0</v>
      </c>
      <c r="AR142" s="240" t="s">
        <v>80</v>
      </c>
      <c r="AT142" s="246" t="s">
        <v>74</v>
      </c>
      <c r="AU142" s="246" t="s">
        <v>80</v>
      </c>
      <c r="AY142" s="240" t="s">
        <v>115</v>
      </c>
      <c r="BK142" s="247">
        <f>SUM(BK143:BK149)</f>
        <v>0</v>
      </c>
    </row>
    <row r="143" spans="2:65" s="1" customFormat="1" ht="24" x14ac:dyDescent="0.2">
      <c r="B143" s="122"/>
      <c r="C143" s="250" t="s">
        <v>142</v>
      </c>
      <c r="D143" s="250" t="s">
        <v>118</v>
      </c>
      <c r="E143" s="251" t="s">
        <v>134</v>
      </c>
      <c r="F143" s="252" t="s">
        <v>135</v>
      </c>
      <c r="G143" s="253" t="s">
        <v>136</v>
      </c>
      <c r="H143" s="254">
        <v>0.29299999999999998</v>
      </c>
      <c r="I143" s="255"/>
      <c r="J143" s="255">
        <f>ROUND(I143*H143,2)</f>
        <v>0</v>
      </c>
      <c r="K143" s="129"/>
      <c r="L143" s="27"/>
      <c r="M143" s="256" t="s">
        <v>1</v>
      </c>
      <c r="N143" s="257" t="s">
        <v>40</v>
      </c>
      <c r="O143" s="258">
        <v>4.25</v>
      </c>
      <c r="P143" s="258">
        <f>O143*H143</f>
        <v>1.24525</v>
      </c>
      <c r="Q143" s="258">
        <v>0</v>
      </c>
      <c r="R143" s="258">
        <f>Q143*H143</f>
        <v>0</v>
      </c>
      <c r="S143" s="258">
        <v>0</v>
      </c>
      <c r="T143" s="259">
        <f>S143*H143</f>
        <v>0</v>
      </c>
      <c r="AR143" s="260" t="s">
        <v>122</v>
      </c>
      <c r="AT143" s="260" t="s">
        <v>118</v>
      </c>
      <c r="AU143" s="260" t="s">
        <v>82</v>
      </c>
      <c r="AY143" s="15" t="s">
        <v>115</v>
      </c>
      <c r="BE143" s="135">
        <f>IF(N143="základní",J143,0)</f>
        <v>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5" t="s">
        <v>80</v>
      </c>
      <c r="BK143" s="135">
        <f>ROUND(I143*H143,2)</f>
        <v>0</v>
      </c>
      <c r="BL143" s="15" t="s">
        <v>122</v>
      </c>
      <c r="BM143" s="260" t="s">
        <v>317</v>
      </c>
    </row>
    <row r="144" spans="2:65" s="1" customFormat="1" ht="24" x14ac:dyDescent="0.2">
      <c r="B144" s="122"/>
      <c r="C144" s="250" t="s">
        <v>116</v>
      </c>
      <c r="D144" s="250" t="s">
        <v>118</v>
      </c>
      <c r="E144" s="251" t="s">
        <v>138</v>
      </c>
      <c r="F144" s="252" t="s">
        <v>139</v>
      </c>
      <c r="G144" s="253" t="s">
        <v>136</v>
      </c>
      <c r="H144" s="254">
        <v>1.1719999999999999</v>
      </c>
      <c r="I144" s="255"/>
      <c r="J144" s="255">
        <f>ROUND(I144*H144,2)</f>
        <v>0</v>
      </c>
      <c r="K144" s="129"/>
      <c r="L144" s="27"/>
      <c r="M144" s="256" t="s">
        <v>1</v>
      </c>
      <c r="N144" s="257" t="s">
        <v>40</v>
      </c>
      <c r="O144" s="258">
        <v>0.26</v>
      </c>
      <c r="P144" s="258">
        <f>O144*H144</f>
        <v>0.30471999999999999</v>
      </c>
      <c r="Q144" s="258">
        <v>0</v>
      </c>
      <c r="R144" s="258">
        <f>Q144*H144</f>
        <v>0</v>
      </c>
      <c r="S144" s="258">
        <v>0</v>
      </c>
      <c r="T144" s="259">
        <f>S144*H144</f>
        <v>0</v>
      </c>
      <c r="AR144" s="260" t="s">
        <v>122</v>
      </c>
      <c r="AT144" s="260" t="s">
        <v>118</v>
      </c>
      <c r="AU144" s="260" t="s">
        <v>82</v>
      </c>
      <c r="AY144" s="15" t="s">
        <v>115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5" t="s">
        <v>80</v>
      </c>
      <c r="BK144" s="135">
        <f>ROUND(I144*H144,2)</f>
        <v>0</v>
      </c>
      <c r="BL144" s="15" t="s">
        <v>122</v>
      </c>
      <c r="BM144" s="260" t="s">
        <v>318</v>
      </c>
    </row>
    <row r="145" spans="2:65" s="269" customFormat="1" x14ac:dyDescent="0.2">
      <c r="B145" s="268"/>
      <c r="D145" s="263" t="s">
        <v>124</v>
      </c>
      <c r="F145" s="271" t="s">
        <v>319</v>
      </c>
      <c r="H145" s="272">
        <v>1.1719999999999999</v>
      </c>
      <c r="L145" s="268"/>
      <c r="M145" s="273"/>
      <c r="T145" s="274"/>
      <c r="AT145" s="270" t="s">
        <v>124</v>
      </c>
      <c r="AU145" s="270" t="s">
        <v>82</v>
      </c>
      <c r="AV145" s="269" t="s">
        <v>82</v>
      </c>
      <c r="AW145" s="269" t="s">
        <v>3</v>
      </c>
      <c r="AX145" s="269" t="s">
        <v>80</v>
      </c>
      <c r="AY145" s="270" t="s">
        <v>115</v>
      </c>
    </row>
    <row r="146" spans="2:65" s="1" customFormat="1" ht="24" x14ac:dyDescent="0.2">
      <c r="B146" s="122"/>
      <c r="C146" s="250" t="s">
        <v>150</v>
      </c>
      <c r="D146" s="250" t="s">
        <v>118</v>
      </c>
      <c r="E146" s="251" t="s">
        <v>143</v>
      </c>
      <c r="F146" s="252" t="s">
        <v>144</v>
      </c>
      <c r="G146" s="253" t="s">
        <v>136</v>
      </c>
      <c r="H146" s="254">
        <v>0.29299999999999998</v>
      </c>
      <c r="I146" s="255"/>
      <c r="J146" s="255">
        <f>ROUND(I146*H146,2)</f>
        <v>0</v>
      </c>
      <c r="K146" s="129"/>
      <c r="L146" s="27"/>
      <c r="M146" s="256" t="s">
        <v>1</v>
      </c>
      <c r="N146" s="257" t="s">
        <v>40</v>
      </c>
      <c r="O146" s="258">
        <v>0.125</v>
      </c>
      <c r="P146" s="258">
        <f>O146*H146</f>
        <v>3.6624999999999998E-2</v>
      </c>
      <c r="Q146" s="258">
        <v>0</v>
      </c>
      <c r="R146" s="258">
        <f>Q146*H146</f>
        <v>0</v>
      </c>
      <c r="S146" s="258">
        <v>0</v>
      </c>
      <c r="T146" s="259">
        <f>S146*H146</f>
        <v>0</v>
      </c>
      <c r="AR146" s="260" t="s">
        <v>122</v>
      </c>
      <c r="AT146" s="260" t="s">
        <v>118</v>
      </c>
      <c r="AU146" s="260" t="s">
        <v>82</v>
      </c>
      <c r="AY146" s="15" t="s">
        <v>115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5" t="s">
        <v>80</v>
      </c>
      <c r="BK146" s="135">
        <f>ROUND(I146*H146,2)</f>
        <v>0</v>
      </c>
      <c r="BL146" s="15" t="s">
        <v>122</v>
      </c>
      <c r="BM146" s="260" t="s">
        <v>320</v>
      </c>
    </row>
    <row r="147" spans="2:65" s="1" customFormat="1" ht="12" x14ac:dyDescent="0.2">
      <c r="B147" s="122"/>
      <c r="C147" s="250" t="s">
        <v>156</v>
      </c>
      <c r="D147" s="250" t="s">
        <v>118</v>
      </c>
      <c r="E147" s="251" t="s">
        <v>146</v>
      </c>
      <c r="F147" s="252" t="s">
        <v>147</v>
      </c>
      <c r="G147" s="253" t="s">
        <v>136</v>
      </c>
      <c r="H147" s="254">
        <v>2.0510000000000002</v>
      </c>
      <c r="I147" s="255"/>
      <c r="J147" s="255">
        <f>ROUND(I147*H147,2)</f>
        <v>0</v>
      </c>
      <c r="K147" s="129"/>
      <c r="L147" s="27"/>
      <c r="M147" s="256" t="s">
        <v>1</v>
      </c>
      <c r="N147" s="257" t="s">
        <v>40</v>
      </c>
      <c r="O147" s="258">
        <v>6.0000000000000001E-3</v>
      </c>
      <c r="P147" s="258">
        <f>O147*H147</f>
        <v>1.2306000000000001E-2</v>
      </c>
      <c r="Q147" s="258">
        <v>0</v>
      </c>
      <c r="R147" s="258">
        <f>Q147*H147</f>
        <v>0</v>
      </c>
      <c r="S147" s="258">
        <v>0</v>
      </c>
      <c r="T147" s="259">
        <f>S147*H147</f>
        <v>0</v>
      </c>
      <c r="AR147" s="260" t="s">
        <v>122</v>
      </c>
      <c r="AT147" s="260" t="s">
        <v>118</v>
      </c>
      <c r="AU147" s="260" t="s">
        <v>82</v>
      </c>
      <c r="AY147" s="15" t="s">
        <v>115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5" t="s">
        <v>80</v>
      </c>
      <c r="BK147" s="135">
        <f>ROUND(I147*H147,2)</f>
        <v>0</v>
      </c>
      <c r="BL147" s="15" t="s">
        <v>122</v>
      </c>
      <c r="BM147" s="260" t="s">
        <v>321</v>
      </c>
    </row>
    <row r="148" spans="2:65" s="269" customFormat="1" x14ac:dyDescent="0.2">
      <c r="B148" s="268"/>
      <c r="D148" s="263" t="s">
        <v>124</v>
      </c>
      <c r="F148" s="271" t="s">
        <v>322</v>
      </c>
      <c r="H148" s="272">
        <v>2.0510000000000002</v>
      </c>
      <c r="L148" s="268"/>
      <c r="M148" s="273"/>
      <c r="T148" s="274"/>
      <c r="AT148" s="270" t="s">
        <v>124</v>
      </c>
      <c r="AU148" s="270" t="s">
        <v>82</v>
      </c>
      <c r="AV148" s="269" t="s">
        <v>82</v>
      </c>
      <c r="AW148" s="269" t="s">
        <v>3</v>
      </c>
      <c r="AX148" s="269" t="s">
        <v>80</v>
      </c>
      <c r="AY148" s="270" t="s">
        <v>115</v>
      </c>
    </row>
    <row r="149" spans="2:65" s="1" customFormat="1" ht="24" x14ac:dyDescent="0.2">
      <c r="B149" s="122"/>
      <c r="C149" s="250" t="s">
        <v>126</v>
      </c>
      <c r="D149" s="250" t="s">
        <v>118</v>
      </c>
      <c r="E149" s="251" t="s">
        <v>323</v>
      </c>
      <c r="F149" s="252" t="s">
        <v>324</v>
      </c>
      <c r="G149" s="253" t="s">
        <v>136</v>
      </c>
      <c r="H149" s="254">
        <v>0.29299999999999998</v>
      </c>
      <c r="I149" s="255"/>
      <c r="J149" s="255">
        <f>ROUND(I149*H149,2)</f>
        <v>0</v>
      </c>
      <c r="K149" s="129"/>
      <c r="L149" s="27"/>
      <c r="M149" s="256" t="s">
        <v>1</v>
      </c>
      <c r="N149" s="257" t="s">
        <v>40</v>
      </c>
      <c r="O149" s="258">
        <v>0</v>
      </c>
      <c r="P149" s="258">
        <f>O149*H149</f>
        <v>0</v>
      </c>
      <c r="Q149" s="258">
        <v>0</v>
      </c>
      <c r="R149" s="258">
        <f>Q149*H149</f>
        <v>0</v>
      </c>
      <c r="S149" s="258">
        <v>0</v>
      </c>
      <c r="T149" s="259">
        <f>S149*H149</f>
        <v>0</v>
      </c>
      <c r="AR149" s="260" t="s">
        <v>122</v>
      </c>
      <c r="AT149" s="260" t="s">
        <v>118</v>
      </c>
      <c r="AU149" s="260" t="s">
        <v>82</v>
      </c>
      <c r="AY149" s="15" t="s">
        <v>115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5" t="s">
        <v>80</v>
      </c>
      <c r="BK149" s="135">
        <f>ROUND(I149*H149,2)</f>
        <v>0</v>
      </c>
      <c r="BL149" s="15" t="s">
        <v>122</v>
      </c>
      <c r="BM149" s="260" t="s">
        <v>325</v>
      </c>
    </row>
    <row r="150" spans="2:65" s="239" customFormat="1" ht="22.9" customHeight="1" x14ac:dyDescent="0.2">
      <c r="B150" s="238"/>
      <c r="D150" s="240" t="s">
        <v>74</v>
      </c>
      <c r="E150" s="248" t="s">
        <v>154</v>
      </c>
      <c r="F150" s="248" t="s">
        <v>155</v>
      </c>
      <c r="J150" s="249">
        <f>BK150</f>
        <v>0</v>
      </c>
      <c r="L150" s="238"/>
      <c r="M150" s="243"/>
      <c r="P150" s="244">
        <f>P151</f>
        <v>13.707939999999999</v>
      </c>
      <c r="R150" s="244">
        <f>R151</f>
        <v>0</v>
      </c>
      <c r="T150" s="245">
        <f>T151</f>
        <v>0</v>
      </c>
      <c r="AR150" s="240" t="s">
        <v>80</v>
      </c>
      <c r="AT150" s="246" t="s">
        <v>74</v>
      </c>
      <c r="AU150" s="246" t="s">
        <v>80</v>
      </c>
      <c r="AY150" s="240" t="s">
        <v>115</v>
      </c>
      <c r="BK150" s="247">
        <f>BK151</f>
        <v>0</v>
      </c>
    </row>
    <row r="151" spans="2:65" s="1" customFormat="1" ht="12" x14ac:dyDescent="0.2">
      <c r="B151" s="122"/>
      <c r="C151" s="250" t="s">
        <v>171</v>
      </c>
      <c r="D151" s="250" t="s">
        <v>118</v>
      </c>
      <c r="E151" s="251" t="s">
        <v>157</v>
      </c>
      <c r="F151" s="252" t="s">
        <v>158</v>
      </c>
      <c r="G151" s="253" t="s">
        <v>136</v>
      </c>
      <c r="H151" s="254">
        <v>2.9929999999999999</v>
      </c>
      <c r="I151" s="255"/>
      <c r="J151" s="255">
        <f>ROUND(I151*H151,2)</f>
        <v>0</v>
      </c>
      <c r="K151" s="129"/>
      <c r="L151" s="27"/>
      <c r="M151" s="256" t="s">
        <v>1</v>
      </c>
      <c r="N151" s="257" t="s">
        <v>40</v>
      </c>
      <c r="O151" s="258">
        <v>4.58</v>
      </c>
      <c r="P151" s="258">
        <f>O151*H151</f>
        <v>13.707939999999999</v>
      </c>
      <c r="Q151" s="258">
        <v>0</v>
      </c>
      <c r="R151" s="258">
        <f>Q151*H151</f>
        <v>0</v>
      </c>
      <c r="S151" s="258">
        <v>0</v>
      </c>
      <c r="T151" s="259">
        <f>S151*H151</f>
        <v>0</v>
      </c>
      <c r="AR151" s="260" t="s">
        <v>122</v>
      </c>
      <c r="AT151" s="260" t="s">
        <v>118</v>
      </c>
      <c r="AU151" s="260" t="s">
        <v>82</v>
      </c>
      <c r="AY151" s="15" t="s">
        <v>115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5" t="s">
        <v>80</v>
      </c>
      <c r="BK151" s="135">
        <f>ROUND(I151*H151,2)</f>
        <v>0</v>
      </c>
      <c r="BL151" s="15" t="s">
        <v>122</v>
      </c>
      <c r="BM151" s="260" t="s">
        <v>326</v>
      </c>
    </row>
    <row r="152" spans="2:65" s="239" customFormat="1" ht="25.9" customHeight="1" x14ac:dyDescent="0.2">
      <c r="B152" s="238"/>
      <c r="D152" s="240" t="s">
        <v>74</v>
      </c>
      <c r="E152" s="241" t="s">
        <v>160</v>
      </c>
      <c r="F152" s="241" t="s">
        <v>161</v>
      </c>
      <c r="J152" s="242">
        <f>BK152</f>
        <v>0</v>
      </c>
      <c r="L152" s="238"/>
      <c r="M152" s="243"/>
      <c r="P152" s="244">
        <f>P153+P156+P181</f>
        <v>78.354520000000008</v>
      </c>
      <c r="R152" s="244">
        <f>R153+R156+R181</f>
        <v>0.33071200000000001</v>
      </c>
      <c r="T152" s="245">
        <f>T153+T156+T181</f>
        <v>0.29249999999999998</v>
      </c>
      <c r="AR152" s="240" t="s">
        <v>82</v>
      </c>
      <c r="AT152" s="246" t="s">
        <v>74</v>
      </c>
      <c r="AU152" s="246" t="s">
        <v>75</v>
      </c>
      <c r="AY152" s="240" t="s">
        <v>115</v>
      </c>
      <c r="BK152" s="247">
        <f>BK153+BK156+BK181</f>
        <v>0</v>
      </c>
    </row>
    <row r="153" spans="2:65" s="239" customFormat="1" ht="22.9" customHeight="1" x14ac:dyDescent="0.2">
      <c r="B153" s="238"/>
      <c r="D153" s="240" t="s">
        <v>74</v>
      </c>
      <c r="E153" s="248" t="s">
        <v>162</v>
      </c>
      <c r="F153" s="248" t="s">
        <v>163</v>
      </c>
      <c r="J153" s="249">
        <f>BK153</f>
        <v>0</v>
      </c>
      <c r="L153" s="238"/>
      <c r="M153" s="243"/>
      <c r="P153" s="244">
        <f>SUM(P154:P155)</f>
        <v>0.35299999999999998</v>
      </c>
      <c r="R153" s="244">
        <f>SUM(R154:R155)</f>
        <v>0</v>
      </c>
      <c r="T153" s="245">
        <f>SUM(T154:T155)</f>
        <v>0</v>
      </c>
      <c r="AR153" s="240" t="s">
        <v>82</v>
      </c>
      <c r="AT153" s="246" t="s">
        <v>74</v>
      </c>
      <c r="AU153" s="246" t="s">
        <v>80</v>
      </c>
      <c r="AY153" s="240" t="s">
        <v>115</v>
      </c>
      <c r="BK153" s="247">
        <f>SUM(BK154:BK155)</f>
        <v>0</v>
      </c>
    </row>
    <row r="154" spans="2:65" s="1" customFormat="1" ht="12" x14ac:dyDescent="0.2">
      <c r="B154" s="122"/>
      <c r="C154" s="250" t="s">
        <v>175</v>
      </c>
      <c r="D154" s="250" t="s">
        <v>118</v>
      </c>
      <c r="E154" s="251" t="s">
        <v>327</v>
      </c>
      <c r="F154" s="252" t="s">
        <v>328</v>
      </c>
      <c r="G154" s="253" t="s">
        <v>166</v>
      </c>
      <c r="H154" s="254">
        <v>1</v>
      </c>
      <c r="I154" s="255"/>
      <c r="J154" s="255">
        <f>ROUND(I154*H154,2)</f>
        <v>0</v>
      </c>
      <c r="K154" s="129"/>
      <c r="L154" s="27"/>
      <c r="M154" s="256" t="s">
        <v>1</v>
      </c>
      <c r="N154" s="257" t="s">
        <v>40</v>
      </c>
      <c r="O154" s="258">
        <v>0.11</v>
      </c>
      <c r="P154" s="258">
        <f>O154*H154</f>
        <v>0.11</v>
      </c>
      <c r="Q154" s="258">
        <v>0</v>
      </c>
      <c r="R154" s="258">
        <f>Q154*H154</f>
        <v>0</v>
      </c>
      <c r="S154" s="258">
        <v>0</v>
      </c>
      <c r="T154" s="259">
        <f>S154*H154</f>
        <v>0</v>
      </c>
      <c r="AR154" s="260" t="s">
        <v>167</v>
      </c>
      <c r="AT154" s="260" t="s">
        <v>118</v>
      </c>
      <c r="AU154" s="260" t="s">
        <v>82</v>
      </c>
      <c r="AY154" s="15" t="s">
        <v>115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5" t="s">
        <v>80</v>
      </c>
      <c r="BK154" s="135">
        <f>ROUND(I154*H154,2)</f>
        <v>0</v>
      </c>
      <c r="BL154" s="15" t="s">
        <v>167</v>
      </c>
      <c r="BM154" s="260" t="s">
        <v>329</v>
      </c>
    </row>
    <row r="155" spans="2:65" s="1" customFormat="1" ht="12" x14ac:dyDescent="0.2">
      <c r="B155" s="122"/>
      <c r="C155" s="250" t="s">
        <v>179</v>
      </c>
      <c r="D155" s="250" t="s">
        <v>118</v>
      </c>
      <c r="E155" s="251" t="s">
        <v>330</v>
      </c>
      <c r="F155" s="252" t="s">
        <v>331</v>
      </c>
      <c r="G155" s="253" t="s">
        <v>166</v>
      </c>
      <c r="H155" s="254">
        <v>1</v>
      </c>
      <c r="I155" s="255"/>
      <c r="J155" s="255">
        <f>ROUND(I155*H155,2)</f>
        <v>0</v>
      </c>
      <c r="K155" s="129"/>
      <c r="L155" s="27"/>
      <c r="M155" s="256" t="s">
        <v>1</v>
      </c>
      <c r="N155" s="257" t="s">
        <v>40</v>
      </c>
      <c r="O155" s="258">
        <v>0.24299999999999999</v>
      </c>
      <c r="P155" s="258">
        <f>O155*H155</f>
        <v>0.24299999999999999</v>
      </c>
      <c r="Q155" s="258">
        <v>0</v>
      </c>
      <c r="R155" s="258">
        <f>Q155*H155</f>
        <v>0</v>
      </c>
      <c r="S155" s="258">
        <v>0</v>
      </c>
      <c r="T155" s="259">
        <f>S155*H155</f>
        <v>0</v>
      </c>
      <c r="AR155" s="260" t="s">
        <v>167</v>
      </c>
      <c r="AT155" s="260" t="s">
        <v>118</v>
      </c>
      <c r="AU155" s="260" t="s">
        <v>82</v>
      </c>
      <c r="AY155" s="15" t="s">
        <v>115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5" t="s">
        <v>80</v>
      </c>
      <c r="BK155" s="135">
        <f>ROUND(I155*H155,2)</f>
        <v>0</v>
      </c>
      <c r="BL155" s="15" t="s">
        <v>167</v>
      </c>
      <c r="BM155" s="260" t="s">
        <v>332</v>
      </c>
    </row>
    <row r="156" spans="2:65" s="239" customFormat="1" ht="22.9" customHeight="1" x14ac:dyDescent="0.2">
      <c r="B156" s="238"/>
      <c r="D156" s="240" t="s">
        <v>74</v>
      </c>
      <c r="E156" s="248" t="s">
        <v>169</v>
      </c>
      <c r="F156" s="248" t="s">
        <v>170</v>
      </c>
      <c r="J156" s="249">
        <f>BK156</f>
        <v>0</v>
      </c>
      <c r="L156" s="238"/>
      <c r="M156" s="243"/>
      <c r="P156" s="244">
        <f>SUM(P157:P180)</f>
        <v>62.39652000000001</v>
      </c>
      <c r="R156" s="244">
        <f>SUM(R157:R180)</f>
        <v>0.26017200000000001</v>
      </c>
      <c r="T156" s="245">
        <f>SUM(T157:T180)</f>
        <v>0.29249999999999998</v>
      </c>
      <c r="AR156" s="240" t="s">
        <v>82</v>
      </c>
      <c r="AT156" s="246" t="s">
        <v>74</v>
      </c>
      <c r="AU156" s="246" t="s">
        <v>80</v>
      </c>
      <c r="AY156" s="240" t="s">
        <v>115</v>
      </c>
      <c r="BK156" s="247">
        <f>SUM(BK157:BK180)</f>
        <v>0</v>
      </c>
    </row>
    <row r="157" spans="2:65" s="1" customFormat="1" ht="12" x14ac:dyDescent="0.2">
      <c r="B157" s="122"/>
      <c r="C157" s="250" t="s">
        <v>183</v>
      </c>
      <c r="D157" s="250" t="s">
        <v>118</v>
      </c>
      <c r="E157" s="251" t="s">
        <v>172</v>
      </c>
      <c r="F157" s="252" t="s">
        <v>173</v>
      </c>
      <c r="G157" s="253" t="s">
        <v>121</v>
      </c>
      <c r="H157" s="254">
        <v>65</v>
      </c>
      <c r="I157" s="255"/>
      <c r="J157" s="255">
        <f>ROUND(I157*H157,2)</f>
        <v>0</v>
      </c>
      <c r="K157" s="129"/>
      <c r="L157" s="27"/>
      <c r="M157" s="256" t="s">
        <v>1</v>
      </c>
      <c r="N157" s="257" t="s">
        <v>40</v>
      </c>
      <c r="O157" s="258">
        <v>7.2999999999999995E-2</v>
      </c>
      <c r="P157" s="258">
        <f>O157*H157</f>
        <v>4.7450000000000001</v>
      </c>
      <c r="Q157" s="258">
        <v>0</v>
      </c>
      <c r="R157" s="258">
        <f>Q157*H157</f>
        <v>0</v>
      </c>
      <c r="S157" s="258">
        <v>0</v>
      </c>
      <c r="T157" s="259">
        <f>S157*H157</f>
        <v>0</v>
      </c>
      <c r="AR157" s="260" t="s">
        <v>167</v>
      </c>
      <c r="AT157" s="260" t="s">
        <v>118</v>
      </c>
      <c r="AU157" s="260" t="s">
        <v>82</v>
      </c>
      <c r="AY157" s="15" t="s">
        <v>115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5" t="s">
        <v>80</v>
      </c>
      <c r="BK157" s="135">
        <f>ROUND(I157*H157,2)</f>
        <v>0</v>
      </c>
      <c r="BL157" s="15" t="s">
        <v>167</v>
      </c>
      <c r="BM157" s="260" t="s">
        <v>333</v>
      </c>
    </row>
    <row r="158" spans="2:65" s="1" customFormat="1" ht="12" x14ac:dyDescent="0.2">
      <c r="B158" s="122"/>
      <c r="C158" s="250" t="s">
        <v>187</v>
      </c>
      <c r="D158" s="250" t="s">
        <v>118</v>
      </c>
      <c r="E158" s="251" t="s">
        <v>334</v>
      </c>
      <c r="F158" s="252" t="s">
        <v>335</v>
      </c>
      <c r="G158" s="253" t="s">
        <v>121</v>
      </c>
      <c r="H158" s="254">
        <v>19.5</v>
      </c>
      <c r="I158" s="255"/>
      <c r="J158" s="255">
        <f>ROUND(I158*H158,2)</f>
        <v>0</v>
      </c>
      <c r="K158" s="129"/>
      <c r="L158" s="27"/>
      <c r="M158" s="256" t="s">
        <v>1</v>
      </c>
      <c r="N158" s="257" t="s">
        <v>40</v>
      </c>
      <c r="O158" s="258">
        <v>0.36</v>
      </c>
      <c r="P158" s="258">
        <f>O158*H158</f>
        <v>7.02</v>
      </c>
      <c r="Q158" s="258">
        <v>0</v>
      </c>
      <c r="R158" s="258">
        <f>Q158*H158</f>
        <v>0</v>
      </c>
      <c r="S158" s="258">
        <v>0</v>
      </c>
      <c r="T158" s="259">
        <f>S158*H158</f>
        <v>0</v>
      </c>
      <c r="AR158" s="260" t="s">
        <v>167</v>
      </c>
      <c r="AT158" s="260" t="s">
        <v>118</v>
      </c>
      <c r="AU158" s="260" t="s">
        <v>82</v>
      </c>
      <c r="AY158" s="15" t="s">
        <v>115</v>
      </c>
      <c r="BE158" s="135">
        <f>IF(N158="základní",J158,0)</f>
        <v>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5" t="s">
        <v>80</v>
      </c>
      <c r="BK158" s="135">
        <f>ROUND(I158*H158,2)</f>
        <v>0</v>
      </c>
      <c r="BL158" s="15" t="s">
        <v>167</v>
      </c>
      <c r="BM158" s="260" t="s">
        <v>336</v>
      </c>
    </row>
    <row r="159" spans="2:65" s="262" customFormat="1" x14ac:dyDescent="0.2">
      <c r="B159" s="261"/>
      <c r="D159" s="263" t="s">
        <v>124</v>
      </c>
      <c r="E159" s="264" t="s">
        <v>1</v>
      </c>
      <c r="F159" s="265" t="s">
        <v>337</v>
      </c>
      <c r="H159" s="264" t="s">
        <v>1</v>
      </c>
      <c r="L159" s="261"/>
      <c r="M159" s="266"/>
      <c r="T159" s="267"/>
      <c r="AT159" s="264" t="s">
        <v>124</v>
      </c>
      <c r="AU159" s="264" t="s">
        <v>82</v>
      </c>
      <c r="AV159" s="262" t="s">
        <v>80</v>
      </c>
      <c r="AW159" s="262" t="s">
        <v>32</v>
      </c>
      <c r="AX159" s="262" t="s">
        <v>75</v>
      </c>
      <c r="AY159" s="264" t="s">
        <v>115</v>
      </c>
    </row>
    <row r="160" spans="2:65" s="269" customFormat="1" x14ac:dyDescent="0.2">
      <c r="B160" s="268"/>
      <c r="D160" s="263" t="s">
        <v>124</v>
      </c>
      <c r="E160" s="270" t="s">
        <v>1</v>
      </c>
      <c r="F160" s="271" t="s">
        <v>338</v>
      </c>
      <c r="H160" s="272">
        <v>19.5</v>
      </c>
      <c r="L160" s="268"/>
      <c r="M160" s="273"/>
      <c r="T160" s="274"/>
      <c r="AT160" s="270" t="s">
        <v>124</v>
      </c>
      <c r="AU160" s="270" t="s">
        <v>82</v>
      </c>
      <c r="AV160" s="269" t="s">
        <v>82</v>
      </c>
      <c r="AW160" s="269" t="s">
        <v>32</v>
      </c>
      <c r="AX160" s="269" t="s">
        <v>80</v>
      </c>
      <c r="AY160" s="270" t="s">
        <v>115</v>
      </c>
    </row>
    <row r="161" spans="2:65" s="1" customFormat="1" ht="12" x14ac:dyDescent="0.2">
      <c r="B161" s="122"/>
      <c r="C161" s="250" t="s">
        <v>8</v>
      </c>
      <c r="D161" s="250" t="s">
        <v>118</v>
      </c>
      <c r="E161" s="251" t="s">
        <v>176</v>
      </c>
      <c r="F161" s="252" t="s">
        <v>177</v>
      </c>
      <c r="G161" s="253" t="s">
        <v>121</v>
      </c>
      <c r="H161" s="254">
        <v>65</v>
      </c>
      <c r="I161" s="255"/>
      <c r="J161" s="255">
        <f>ROUND(I161*H161,2)</f>
        <v>0</v>
      </c>
      <c r="K161" s="129"/>
      <c r="L161" s="27"/>
      <c r="M161" s="256" t="s">
        <v>1</v>
      </c>
      <c r="N161" s="257" t="s">
        <v>40</v>
      </c>
      <c r="O161" s="258">
        <v>2.4E-2</v>
      </c>
      <c r="P161" s="258">
        <f>O161*H161</f>
        <v>1.56</v>
      </c>
      <c r="Q161" s="258">
        <v>0</v>
      </c>
      <c r="R161" s="258">
        <f>Q161*H161</f>
        <v>0</v>
      </c>
      <c r="S161" s="258">
        <v>0</v>
      </c>
      <c r="T161" s="259">
        <f>S161*H161</f>
        <v>0</v>
      </c>
      <c r="AR161" s="260" t="s">
        <v>167</v>
      </c>
      <c r="AT161" s="260" t="s">
        <v>118</v>
      </c>
      <c r="AU161" s="260" t="s">
        <v>82</v>
      </c>
      <c r="AY161" s="15" t="s">
        <v>115</v>
      </c>
      <c r="BE161" s="135">
        <f>IF(N161="základní",J161,0)</f>
        <v>0</v>
      </c>
      <c r="BF161" s="135">
        <f>IF(N161="snížená",J161,0)</f>
        <v>0</v>
      </c>
      <c r="BG161" s="135">
        <f>IF(N161="zákl. přenesená",J161,0)</f>
        <v>0</v>
      </c>
      <c r="BH161" s="135">
        <f>IF(N161="sníž. přenesená",J161,0)</f>
        <v>0</v>
      </c>
      <c r="BI161" s="135">
        <f>IF(N161="nulová",J161,0)</f>
        <v>0</v>
      </c>
      <c r="BJ161" s="15" t="s">
        <v>80</v>
      </c>
      <c r="BK161" s="135">
        <f>ROUND(I161*H161,2)</f>
        <v>0</v>
      </c>
      <c r="BL161" s="15" t="s">
        <v>167</v>
      </c>
      <c r="BM161" s="260" t="s">
        <v>339</v>
      </c>
    </row>
    <row r="162" spans="2:65" s="269" customFormat="1" x14ac:dyDescent="0.2">
      <c r="B162" s="268"/>
      <c r="D162" s="263" t="s">
        <v>124</v>
      </c>
      <c r="E162" s="270" t="s">
        <v>1</v>
      </c>
      <c r="F162" s="271" t="s">
        <v>315</v>
      </c>
      <c r="H162" s="272">
        <v>65</v>
      </c>
      <c r="L162" s="268"/>
      <c r="M162" s="273"/>
      <c r="T162" s="274"/>
      <c r="AT162" s="270" t="s">
        <v>124</v>
      </c>
      <c r="AU162" s="270" t="s">
        <v>82</v>
      </c>
      <c r="AV162" s="269" t="s">
        <v>82</v>
      </c>
      <c r="AW162" s="269" t="s">
        <v>32</v>
      </c>
      <c r="AX162" s="269" t="s">
        <v>80</v>
      </c>
      <c r="AY162" s="270" t="s">
        <v>115</v>
      </c>
    </row>
    <row r="163" spans="2:65" s="1" customFormat="1" ht="12" x14ac:dyDescent="0.2">
      <c r="B163" s="122"/>
      <c r="C163" s="250" t="s">
        <v>167</v>
      </c>
      <c r="D163" s="250" t="s">
        <v>118</v>
      </c>
      <c r="E163" s="251" t="s">
        <v>180</v>
      </c>
      <c r="F163" s="252" t="s">
        <v>181</v>
      </c>
      <c r="G163" s="253" t="s">
        <v>121</v>
      </c>
      <c r="H163" s="254">
        <v>65</v>
      </c>
      <c r="I163" s="255"/>
      <c r="J163" s="255">
        <f>ROUND(I163*H163,2)</f>
        <v>0</v>
      </c>
      <c r="K163" s="129"/>
      <c r="L163" s="27"/>
      <c r="M163" s="256" t="s">
        <v>1</v>
      </c>
      <c r="N163" s="257" t="s">
        <v>40</v>
      </c>
      <c r="O163" s="258">
        <v>5.8000000000000003E-2</v>
      </c>
      <c r="P163" s="258">
        <f>O163*H163</f>
        <v>3.77</v>
      </c>
      <c r="Q163" s="258">
        <v>3.0000000000000001E-5</v>
      </c>
      <c r="R163" s="258">
        <f>Q163*H163</f>
        <v>1.9500000000000001E-3</v>
      </c>
      <c r="S163" s="258">
        <v>0</v>
      </c>
      <c r="T163" s="259">
        <f>S163*H163</f>
        <v>0</v>
      </c>
      <c r="AR163" s="260" t="s">
        <v>167</v>
      </c>
      <c r="AT163" s="260" t="s">
        <v>118</v>
      </c>
      <c r="AU163" s="260" t="s">
        <v>82</v>
      </c>
      <c r="AY163" s="15" t="s">
        <v>115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5" t="s">
        <v>80</v>
      </c>
      <c r="BK163" s="135">
        <f>ROUND(I163*H163,2)</f>
        <v>0</v>
      </c>
      <c r="BL163" s="15" t="s">
        <v>167</v>
      </c>
      <c r="BM163" s="260" t="s">
        <v>340</v>
      </c>
    </row>
    <row r="164" spans="2:65" s="1" customFormat="1" ht="24" x14ac:dyDescent="0.2">
      <c r="B164" s="122"/>
      <c r="C164" s="250" t="s">
        <v>201</v>
      </c>
      <c r="D164" s="250" t="s">
        <v>118</v>
      </c>
      <c r="E164" s="251" t="s">
        <v>184</v>
      </c>
      <c r="F164" s="252" t="s">
        <v>185</v>
      </c>
      <c r="G164" s="253" t="s">
        <v>121</v>
      </c>
      <c r="H164" s="254">
        <v>10</v>
      </c>
      <c r="I164" s="255"/>
      <c r="J164" s="255">
        <f>ROUND(I164*H164,2)</f>
        <v>0</v>
      </c>
      <c r="K164" s="129"/>
      <c r="L164" s="27"/>
      <c r="M164" s="256" t="s">
        <v>1</v>
      </c>
      <c r="N164" s="257" t="s">
        <v>40</v>
      </c>
      <c r="O164" s="258">
        <v>7.0000000000000007E-2</v>
      </c>
      <c r="P164" s="258">
        <f>O164*H164</f>
        <v>0.70000000000000007</v>
      </c>
      <c r="Q164" s="258">
        <v>1.2E-4</v>
      </c>
      <c r="R164" s="258">
        <f>Q164*H164</f>
        <v>1.2000000000000001E-3</v>
      </c>
      <c r="S164" s="258">
        <v>0</v>
      </c>
      <c r="T164" s="259">
        <f>S164*H164</f>
        <v>0</v>
      </c>
      <c r="AR164" s="260" t="s">
        <v>167</v>
      </c>
      <c r="AT164" s="260" t="s">
        <v>118</v>
      </c>
      <c r="AU164" s="260" t="s">
        <v>82</v>
      </c>
      <c r="AY164" s="15" t="s">
        <v>115</v>
      </c>
      <c r="BE164" s="135">
        <f>IF(N164="základní",J164,0)</f>
        <v>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5" t="s">
        <v>80</v>
      </c>
      <c r="BK164" s="135">
        <f>ROUND(I164*H164,2)</f>
        <v>0</v>
      </c>
      <c r="BL164" s="15" t="s">
        <v>167</v>
      </c>
      <c r="BM164" s="260" t="s">
        <v>341</v>
      </c>
    </row>
    <row r="165" spans="2:65" s="1" customFormat="1" ht="12" x14ac:dyDescent="0.2">
      <c r="B165" s="122"/>
      <c r="C165" s="250" t="s">
        <v>207</v>
      </c>
      <c r="D165" s="250" t="s">
        <v>118</v>
      </c>
      <c r="E165" s="251" t="s">
        <v>188</v>
      </c>
      <c r="F165" s="252" t="s">
        <v>189</v>
      </c>
      <c r="G165" s="253" t="s">
        <v>121</v>
      </c>
      <c r="H165" s="254">
        <v>65</v>
      </c>
      <c r="I165" s="255"/>
      <c r="J165" s="255">
        <f>ROUND(I165*H165,2)</f>
        <v>0</v>
      </c>
      <c r="K165" s="129"/>
      <c r="L165" s="27"/>
      <c r="M165" s="256" t="s">
        <v>1</v>
      </c>
      <c r="N165" s="257" t="s">
        <v>40</v>
      </c>
      <c r="O165" s="258">
        <v>0.255</v>
      </c>
      <c r="P165" s="258">
        <f>O165*H165</f>
        <v>16.574999999999999</v>
      </c>
      <c r="Q165" s="258">
        <v>0</v>
      </c>
      <c r="R165" s="258">
        <f>Q165*H165</f>
        <v>0</v>
      </c>
      <c r="S165" s="258">
        <v>4.4999999999999997E-3</v>
      </c>
      <c r="T165" s="259">
        <f>S165*H165</f>
        <v>0.29249999999999998</v>
      </c>
      <c r="AR165" s="260" t="s">
        <v>167</v>
      </c>
      <c r="AT165" s="260" t="s">
        <v>118</v>
      </c>
      <c r="AU165" s="260" t="s">
        <v>82</v>
      </c>
      <c r="AY165" s="15" t="s">
        <v>115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5" t="s">
        <v>80</v>
      </c>
      <c r="BK165" s="135">
        <f>ROUND(I165*H165,2)</f>
        <v>0</v>
      </c>
      <c r="BL165" s="15" t="s">
        <v>167</v>
      </c>
      <c r="BM165" s="260" t="s">
        <v>342</v>
      </c>
    </row>
    <row r="166" spans="2:65" s="269" customFormat="1" x14ac:dyDescent="0.2">
      <c r="B166" s="268"/>
      <c r="D166" s="263" t="s">
        <v>124</v>
      </c>
      <c r="E166" s="270" t="s">
        <v>1</v>
      </c>
      <c r="F166" s="271" t="s">
        <v>315</v>
      </c>
      <c r="H166" s="272">
        <v>65</v>
      </c>
      <c r="L166" s="268"/>
      <c r="M166" s="273"/>
      <c r="T166" s="274"/>
      <c r="AT166" s="270" t="s">
        <v>124</v>
      </c>
      <c r="AU166" s="270" t="s">
        <v>82</v>
      </c>
      <c r="AV166" s="269" t="s">
        <v>82</v>
      </c>
      <c r="AW166" s="269" t="s">
        <v>32</v>
      </c>
      <c r="AX166" s="269" t="s">
        <v>80</v>
      </c>
      <c r="AY166" s="270" t="s">
        <v>115</v>
      </c>
    </row>
    <row r="167" spans="2:65" s="1" customFormat="1" ht="12" x14ac:dyDescent="0.2">
      <c r="B167" s="122"/>
      <c r="C167" s="250" t="s">
        <v>212</v>
      </c>
      <c r="D167" s="250" t="s">
        <v>118</v>
      </c>
      <c r="E167" s="251" t="s">
        <v>191</v>
      </c>
      <c r="F167" s="252" t="s">
        <v>192</v>
      </c>
      <c r="G167" s="253" t="s">
        <v>121</v>
      </c>
      <c r="H167" s="254">
        <v>65</v>
      </c>
      <c r="I167" s="255"/>
      <c r="J167" s="255">
        <f>ROUND(I167*H167,2)</f>
        <v>0</v>
      </c>
      <c r="K167" s="129"/>
      <c r="L167" s="27"/>
      <c r="M167" s="256" t="s">
        <v>1</v>
      </c>
      <c r="N167" s="257" t="s">
        <v>40</v>
      </c>
      <c r="O167" s="258">
        <v>0.23300000000000001</v>
      </c>
      <c r="P167" s="258">
        <f>O167*H167</f>
        <v>15.145000000000001</v>
      </c>
      <c r="Q167" s="258">
        <v>2.9999999999999997E-4</v>
      </c>
      <c r="R167" s="258">
        <f>Q167*H167</f>
        <v>1.95E-2</v>
      </c>
      <c r="S167" s="258">
        <v>0</v>
      </c>
      <c r="T167" s="259">
        <f>S167*H167</f>
        <v>0</v>
      </c>
      <c r="AR167" s="260" t="s">
        <v>167</v>
      </c>
      <c r="AT167" s="260" t="s">
        <v>118</v>
      </c>
      <c r="AU167" s="260" t="s">
        <v>82</v>
      </c>
      <c r="AY167" s="15" t="s">
        <v>115</v>
      </c>
      <c r="BE167" s="135">
        <f>IF(N167="základní",J167,0)</f>
        <v>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5" t="s">
        <v>80</v>
      </c>
      <c r="BK167" s="135">
        <f>ROUND(I167*H167,2)</f>
        <v>0</v>
      </c>
      <c r="BL167" s="15" t="s">
        <v>167</v>
      </c>
      <c r="BM167" s="260" t="s">
        <v>343</v>
      </c>
    </row>
    <row r="168" spans="2:65" s="269" customFormat="1" x14ac:dyDescent="0.2">
      <c r="B168" s="268"/>
      <c r="D168" s="263" t="s">
        <v>124</v>
      </c>
      <c r="E168" s="270" t="s">
        <v>1</v>
      </c>
      <c r="F168" s="271" t="s">
        <v>315</v>
      </c>
      <c r="H168" s="272">
        <v>65</v>
      </c>
      <c r="L168" s="268"/>
      <c r="M168" s="273"/>
      <c r="T168" s="274"/>
      <c r="AT168" s="270" t="s">
        <v>124</v>
      </c>
      <c r="AU168" s="270" t="s">
        <v>82</v>
      </c>
      <c r="AV168" s="269" t="s">
        <v>82</v>
      </c>
      <c r="AW168" s="269" t="s">
        <v>32</v>
      </c>
      <c r="AX168" s="269" t="s">
        <v>80</v>
      </c>
      <c r="AY168" s="270" t="s">
        <v>115</v>
      </c>
    </row>
    <row r="169" spans="2:65" s="1" customFormat="1" ht="12" x14ac:dyDescent="0.2">
      <c r="B169" s="122"/>
      <c r="C169" s="275" t="s">
        <v>217</v>
      </c>
      <c r="D169" s="275" t="s">
        <v>194</v>
      </c>
      <c r="E169" s="276" t="s">
        <v>195</v>
      </c>
      <c r="F169" s="277" t="s">
        <v>196</v>
      </c>
      <c r="G169" s="278" t="s">
        <v>121</v>
      </c>
      <c r="H169" s="279">
        <v>72</v>
      </c>
      <c r="I169" s="280"/>
      <c r="J169" s="280">
        <f>ROUND(I169*H169,2)</f>
        <v>0</v>
      </c>
      <c r="K169" s="281"/>
      <c r="L169" s="282"/>
      <c r="M169" s="283" t="s">
        <v>1</v>
      </c>
      <c r="N169" s="284" t="s">
        <v>40</v>
      </c>
      <c r="O169" s="258">
        <v>0</v>
      </c>
      <c r="P169" s="258">
        <f>O169*H169</f>
        <v>0</v>
      </c>
      <c r="Q169" s="258">
        <v>3.1800000000000001E-3</v>
      </c>
      <c r="R169" s="258">
        <f>Q169*H169</f>
        <v>0.22896</v>
      </c>
      <c r="S169" s="258">
        <v>0</v>
      </c>
      <c r="T169" s="259">
        <f>S169*H169</f>
        <v>0</v>
      </c>
      <c r="AR169" s="260" t="s">
        <v>197</v>
      </c>
      <c r="AT169" s="260" t="s">
        <v>194</v>
      </c>
      <c r="AU169" s="260" t="s">
        <v>82</v>
      </c>
      <c r="AY169" s="15" t="s">
        <v>115</v>
      </c>
      <c r="BE169" s="135">
        <f>IF(N169="základní",J169,0)</f>
        <v>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5" t="s">
        <v>80</v>
      </c>
      <c r="BK169" s="135">
        <f>ROUND(I169*H169,2)</f>
        <v>0</v>
      </c>
      <c r="BL169" s="15" t="s">
        <v>167</v>
      </c>
      <c r="BM169" s="260" t="s">
        <v>344</v>
      </c>
    </row>
    <row r="170" spans="2:65" s="262" customFormat="1" x14ac:dyDescent="0.2">
      <c r="B170" s="261"/>
      <c r="D170" s="263" t="s">
        <v>124</v>
      </c>
      <c r="E170" s="264" t="s">
        <v>1</v>
      </c>
      <c r="F170" s="265" t="s">
        <v>345</v>
      </c>
      <c r="H170" s="264" t="s">
        <v>1</v>
      </c>
      <c r="L170" s="261"/>
      <c r="M170" s="266"/>
      <c r="T170" s="267"/>
      <c r="AT170" s="264" t="s">
        <v>124</v>
      </c>
      <c r="AU170" s="264" t="s">
        <v>82</v>
      </c>
      <c r="AV170" s="262" t="s">
        <v>80</v>
      </c>
      <c r="AW170" s="262" t="s">
        <v>32</v>
      </c>
      <c r="AX170" s="262" t="s">
        <v>75</v>
      </c>
      <c r="AY170" s="264" t="s">
        <v>115</v>
      </c>
    </row>
    <row r="171" spans="2:65" s="269" customFormat="1" x14ac:dyDescent="0.2">
      <c r="B171" s="268"/>
      <c r="D171" s="263" t="s">
        <v>124</v>
      </c>
      <c r="E171" s="270" t="s">
        <v>1</v>
      </c>
      <c r="F171" s="271" t="s">
        <v>346</v>
      </c>
      <c r="H171" s="272">
        <v>72</v>
      </c>
      <c r="L171" s="268"/>
      <c r="M171" s="273"/>
      <c r="T171" s="274"/>
      <c r="AT171" s="270" t="s">
        <v>124</v>
      </c>
      <c r="AU171" s="270" t="s">
        <v>82</v>
      </c>
      <c r="AV171" s="269" t="s">
        <v>82</v>
      </c>
      <c r="AW171" s="269" t="s">
        <v>32</v>
      </c>
      <c r="AX171" s="269" t="s">
        <v>80</v>
      </c>
      <c r="AY171" s="270" t="s">
        <v>115</v>
      </c>
    </row>
    <row r="172" spans="2:65" s="1" customFormat="1" ht="12" x14ac:dyDescent="0.2">
      <c r="B172" s="122"/>
      <c r="C172" s="250" t="s">
        <v>7</v>
      </c>
      <c r="D172" s="250" t="s">
        <v>118</v>
      </c>
      <c r="E172" s="251" t="s">
        <v>202</v>
      </c>
      <c r="F172" s="252" t="s">
        <v>203</v>
      </c>
      <c r="G172" s="253" t="s">
        <v>204</v>
      </c>
      <c r="H172" s="254">
        <v>42.5</v>
      </c>
      <c r="I172" s="255"/>
      <c r="J172" s="255">
        <f>ROUND(I172*H172,2)</f>
        <v>0</v>
      </c>
      <c r="K172" s="129"/>
      <c r="L172" s="27"/>
      <c r="M172" s="256" t="s">
        <v>1</v>
      </c>
      <c r="N172" s="257" t="s">
        <v>40</v>
      </c>
      <c r="O172" s="258">
        <v>0.10199999999999999</v>
      </c>
      <c r="P172" s="258">
        <f>O172*H172</f>
        <v>4.335</v>
      </c>
      <c r="Q172" s="258">
        <v>2.0000000000000002E-5</v>
      </c>
      <c r="R172" s="258">
        <f>Q172*H172</f>
        <v>8.5000000000000006E-4</v>
      </c>
      <c r="S172" s="258">
        <v>0</v>
      </c>
      <c r="T172" s="259">
        <f>S172*H172</f>
        <v>0</v>
      </c>
      <c r="AR172" s="260" t="s">
        <v>167</v>
      </c>
      <c r="AT172" s="260" t="s">
        <v>118</v>
      </c>
      <c r="AU172" s="260" t="s">
        <v>82</v>
      </c>
      <c r="AY172" s="15" t="s">
        <v>115</v>
      </c>
      <c r="BE172" s="135">
        <f>IF(N172="základní",J172,0)</f>
        <v>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5" t="s">
        <v>80</v>
      </c>
      <c r="BK172" s="135">
        <f>ROUND(I172*H172,2)</f>
        <v>0</v>
      </c>
      <c r="BL172" s="15" t="s">
        <v>167</v>
      </c>
      <c r="BM172" s="260" t="s">
        <v>347</v>
      </c>
    </row>
    <row r="173" spans="2:65" s="269" customFormat="1" x14ac:dyDescent="0.2">
      <c r="B173" s="268"/>
      <c r="D173" s="263" t="s">
        <v>124</v>
      </c>
      <c r="E173" s="270" t="s">
        <v>1</v>
      </c>
      <c r="F173" s="271" t="s">
        <v>348</v>
      </c>
      <c r="H173" s="272">
        <v>42.5</v>
      </c>
      <c r="L173" s="268"/>
      <c r="M173" s="273"/>
      <c r="T173" s="274"/>
      <c r="AT173" s="270" t="s">
        <v>124</v>
      </c>
      <c r="AU173" s="270" t="s">
        <v>82</v>
      </c>
      <c r="AV173" s="269" t="s">
        <v>82</v>
      </c>
      <c r="AW173" s="269" t="s">
        <v>32</v>
      </c>
      <c r="AX173" s="269" t="s">
        <v>80</v>
      </c>
      <c r="AY173" s="270" t="s">
        <v>115</v>
      </c>
    </row>
    <row r="174" spans="2:65" s="1" customFormat="1" ht="12" x14ac:dyDescent="0.2">
      <c r="B174" s="122"/>
      <c r="C174" s="250" t="s">
        <v>224</v>
      </c>
      <c r="D174" s="250" t="s">
        <v>118</v>
      </c>
      <c r="E174" s="251" t="s">
        <v>208</v>
      </c>
      <c r="F174" s="252" t="s">
        <v>209</v>
      </c>
      <c r="G174" s="253" t="s">
        <v>204</v>
      </c>
      <c r="H174" s="254">
        <v>32</v>
      </c>
      <c r="I174" s="255"/>
      <c r="J174" s="255">
        <f>ROUND(I174*H174,2)</f>
        <v>0</v>
      </c>
      <c r="K174" s="129"/>
      <c r="L174" s="27"/>
      <c r="M174" s="256" t="s">
        <v>1</v>
      </c>
      <c r="N174" s="257" t="s">
        <v>40</v>
      </c>
      <c r="O174" s="258">
        <v>0.25</v>
      </c>
      <c r="P174" s="258">
        <f>O174*H174</f>
        <v>8</v>
      </c>
      <c r="Q174" s="258">
        <v>1.0000000000000001E-5</v>
      </c>
      <c r="R174" s="258">
        <f>Q174*H174</f>
        <v>3.2000000000000003E-4</v>
      </c>
      <c r="S174" s="258">
        <v>0</v>
      </c>
      <c r="T174" s="259">
        <f>S174*H174</f>
        <v>0</v>
      </c>
      <c r="AR174" s="260" t="s">
        <v>167</v>
      </c>
      <c r="AT174" s="260" t="s">
        <v>118</v>
      </c>
      <c r="AU174" s="260" t="s">
        <v>82</v>
      </c>
      <c r="AY174" s="15" t="s">
        <v>115</v>
      </c>
      <c r="BE174" s="135">
        <f>IF(N174="základní",J174,0)</f>
        <v>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5" t="s">
        <v>80</v>
      </c>
      <c r="BK174" s="135">
        <f>ROUND(I174*H174,2)</f>
        <v>0</v>
      </c>
      <c r="BL174" s="15" t="s">
        <v>167</v>
      </c>
      <c r="BM174" s="260" t="s">
        <v>349</v>
      </c>
    </row>
    <row r="175" spans="2:65" s="269" customFormat="1" x14ac:dyDescent="0.2">
      <c r="B175" s="268"/>
      <c r="D175" s="263" t="s">
        <v>124</v>
      </c>
      <c r="E175" s="270" t="s">
        <v>1</v>
      </c>
      <c r="F175" s="271" t="s">
        <v>350</v>
      </c>
      <c r="H175" s="272">
        <v>32</v>
      </c>
      <c r="L175" s="268"/>
      <c r="M175" s="273"/>
      <c r="T175" s="274"/>
      <c r="AT175" s="270" t="s">
        <v>124</v>
      </c>
      <c r="AU175" s="270" t="s">
        <v>82</v>
      </c>
      <c r="AV175" s="269" t="s">
        <v>82</v>
      </c>
      <c r="AW175" s="269" t="s">
        <v>32</v>
      </c>
      <c r="AX175" s="269" t="s">
        <v>80</v>
      </c>
      <c r="AY175" s="270" t="s">
        <v>115</v>
      </c>
    </row>
    <row r="176" spans="2:65" s="1" customFormat="1" ht="12" x14ac:dyDescent="0.2">
      <c r="B176" s="122"/>
      <c r="C176" s="275" t="s">
        <v>228</v>
      </c>
      <c r="D176" s="275" t="s">
        <v>194</v>
      </c>
      <c r="E176" s="276" t="s">
        <v>351</v>
      </c>
      <c r="F176" s="277" t="s">
        <v>352</v>
      </c>
      <c r="G176" s="278" t="s">
        <v>204</v>
      </c>
      <c r="H176" s="279">
        <v>33.6</v>
      </c>
      <c r="I176" s="280"/>
      <c r="J176" s="280">
        <f>ROUND(I176*H176,2)</f>
        <v>0</v>
      </c>
      <c r="K176" s="281"/>
      <c r="L176" s="282"/>
      <c r="M176" s="283" t="s">
        <v>1</v>
      </c>
      <c r="N176" s="284" t="s">
        <v>40</v>
      </c>
      <c r="O176" s="258">
        <v>0</v>
      </c>
      <c r="P176" s="258">
        <f>O176*H176</f>
        <v>0</v>
      </c>
      <c r="Q176" s="258">
        <v>2.2000000000000001E-4</v>
      </c>
      <c r="R176" s="258">
        <f>Q176*H176</f>
        <v>7.392000000000001E-3</v>
      </c>
      <c r="S176" s="258">
        <v>0</v>
      </c>
      <c r="T176" s="259">
        <f>S176*H176</f>
        <v>0</v>
      </c>
      <c r="AR176" s="260" t="s">
        <v>197</v>
      </c>
      <c r="AT176" s="260" t="s">
        <v>194</v>
      </c>
      <c r="AU176" s="260" t="s">
        <v>82</v>
      </c>
      <c r="AY176" s="15" t="s">
        <v>115</v>
      </c>
      <c r="BE176" s="135">
        <f>IF(N176="základní",J176,0)</f>
        <v>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5" t="s">
        <v>80</v>
      </c>
      <c r="BK176" s="135">
        <f>ROUND(I176*H176,2)</f>
        <v>0</v>
      </c>
      <c r="BL176" s="15" t="s">
        <v>167</v>
      </c>
      <c r="BM176" s="260" t="s">
        <v>353</v>
      </c>
    </row>
    <row r="177" spans="2:65" s="269" customFormat="1" x14ac:dyDescent="0.2">
      <c r="B177" s="268"/>
      <c r="D177" s="263" t="s">
        <v>124</v>
      </c>
      <c r="E177" s="270" t="s">
        <v>1</v>
      </c>
      <c r="F177" s="271" t="s">
        <v>350</v>
      </c>
      <c r="H177" s="272">
        <v>32</v>
      </c>
      <c r="L177" s="268"/>
      <c r="M177" s="273"/>
      <c r="T177" s="274"/>
      <c r="AT177" s="270" t="s">
        <v>124</v>
      </c>
      <c r="AU177" s="270" t="s">
        <v>82</v>
      </c>
      <c r="AV177" s="269" t="s">
        <v>82</v>
      </c>
      <c r="AW177" s="269" t="s">
        <v>32</v>
      </c>
      <c r="AX177" s="269" t="s">
        <v>80</v>
      </c>
      <c r="AY177" s="270" t="s">
        <v>115</v>
      </c>
    </row>
    <row r="178" spans="2:65" s="269" customFormat="1" x14ac:dyDescent="0.2">
      <c r="B178" s="268"/>
      <c r="D178" s="263" t="s">
        <v>124</v>
      </c>
      <c r="F178" s="271" t="s">
        <v>354</v>
      </c>
      <c r="H178" s="272">
        <v>33.6</v>
      </c>
      <c r="L178" s="268"/>
      <c r="M178" s="273"/>
      <c r="T178" s="274"/>
      <c r="AT178" s="270" t="s">
        <v>124</v>
      </c>
      <c r="AU178" s="270" t="s">
        <v>82</v>
      </c>
      <c r="AV178" s="269" t="s">
        <v>82</v>
      </c>
      <c r="AW178" s="269" t="s">
        <v>3</v>
      </c>
      <c r="AX178" s="269" t="s">
        <v>80</v>
      </c>
      <c r="AY178" s="270" t="s">
        <v>115</v>
      </c>
    </row>
    <row r="179" spans="2:65" s="1" customFormat="1" ht="12" x14ac:dyDescent="0.2">
      <c r="B179" s="122"/>
      <c r="C179" s="250" t="s">
        <v>234</v>
      </c>
      <c r="D179" s="250" t="s">
        <v>118</v>
      </c>
      <c r="E179" s="251" t="s">
        <v>225</v>
      </c>
      <c r="F179" s="252" t="s">
        <v>226</v>
      </c>
      <c r="G179" s="253" t="s">
        <v>136</v>
      </c>
      <c r="H179" s="254">
        <v>0.26</v>
      </c>
      <c r="I179" s="255"/>
      <c r="J179" s="255">
        <f>ROUND(I179*H179,2)</f>
        <v>0</v>
      </c>
      <c r="K179" s="129"/>
      <c r="L179" s="27"/>
      <c r="M179" s="256" t="s">
        <v>1</v>
      </c>
      <c r="N179" s="257" t="s">
        <v>40</v>
      </c>
      <c r="O179" s="258">
        <v>1.1020000000000001</v>
      </c>
      <c r="P179" s="258">
        <f>O179*H179</f>
        <v>0.28652000000000005</v>
      </c>
      <c r="Q179" s="258">
        <v>0</v>
      </c>
      <c r="R179" s="258">
        <f>Q179*H179</f>
        <v>0</v>
      </c>
      <c r="S179" s="258">
        <v>0</v>
      </c>
      <c r="T179" s="259">
        <f>S179*H179</f>
        <v>0</v>
      </c>
      <c r="AR179" s="260" t="s">
        <v>167</v>
      </c>
      <c r="AT179" s="260" t="s">
        <v>118</v>
      </c>
      <c r="AU179" s="260" t="s">
        <v>82</v>
      </c>
      <c r="AY179" s="15" t="s">
        <v>115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5" t="s">
        <v>80</v>
      </c>
      <c r="BK179" s="135">
        <f>ROUND(I179*H179,2)</f>
        <v>0</v>
      </c>
      <c r="BL179" s="15" t="s">
        <v>167</v>
      </c>
      <c r="BM179" s="260" t="s">
        <v>355</v>
      </c>
    </row>
    <row r="180" spans="2:65" s="1" customFormat="1" ht="12" x14ac:dyDescent="0.2">
      <c r="B180" s="122"/>
      <c r="C180" s="250" t="s">
        <v>238</v>
      </c>
      <c r="D180" s="250" t="s">
        <v>118</v>
      </c>
      <c r="E180" s="251" t="s">
        <v>229</v>
      </c>
      <c r="F180" s="252" t="s">
        <v>230</v>
      </c>
      <c r="G180" s="253" t="s">
        <v>136</v>
      </c>
      <c r="H180" s="254">
        <v>0.26</v>
      </c>
      <c r="I180" s="255"/>
      <c r="J180" s="255">
        <f>ROUND(I180*H180,2)</f>
        <v>0</v>
      </c>
      <c r="K180" s="129"/>
      <c r="L180" s="27"/>
      <c r="M180" s="256" t="s">
        <v>1</v>
      </c>
      <c r="N180" s="257" t="s">
        <v>40</v>
      </c>
      <c r="O180" s="258">
        <v>1</v>
      </c>
      <c r="P180" s="258">
        <f>O180*H180</f>
        <v>0.26</v>
      </c>
      <c r="Q180" s="258">
        <v>0</v>
      </c>
      <c r="R180" s="258">
        <f>Q180*H180</f>
        <v>0</v>
      </c>
      <c r="S180" s="258">
        <v>0</v>
      </c>
      <c r="T180" s="259">
        <f>S180*H180</f>
        <v>0</v>
      </c>
      <c r="AR180" s="260" t="s">
        <v>167</v>
      </c>
      <c r="AT180" s="260" t="s">
        <v>118</v>
      </c>
      <c r="AU180" s="260" t="s">
        <v>82</v>
      </c>
      <c r="AY180" s="15" t="s">
        <v>115</v>
      </c>
      <c r="BE180" s="135">
        <f>IF(N180="základní",J180,0)</f>
        <v>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5" t="s">
        <v>80</v>
      </c>
      <c r="BK180" s="135">
        <f>ROUND(I180*H180,2)</f>
        <v>0</v>
      </c>
      <c r="BL180" s="15" t="s">
        <v>167</v>
      </c>
      <c r="BM180" s="260" t="s">
        <v>356</v>
      </c>
    </row>
    <row r="181" spans="2:65" s="239" customFormat="1" ht="22.9" customHeight="1" x14ac:dyDescent="0.2">
      <c r="B181" s="238"/>
      <c r="D181" s="240" t="s">
        <v>74</v>
      </c>
      <c r="E181" s="248" t="s">
        <v>232</v>
      </c>
      <c r="F181" s="248" t="s">
        <v>233</v>
      </c>
      <c r="J181" s="249">
        <f>BK181</f>
        <v>0</v>
      </c>
      <c r="L181" s="238"/>
      <c r="M181" s="243"/>
      <c r="P181" s="244">
        <f>SUM(P182:P196)</f>
        <v>15.605</v>
      </c>
      <c r="R181" s="244">
        <f>SUM(R182:R196)</f>
        <v>7.0540000000000005E-2</v>
      </c>
      <c r="T181" s="245">
        <f>SUM(T182:T196)</f>
        <v>0</v>
      </c>
      <c r="AR181" s="240" t="s">
        <v>82</v>
      </c>
      <c r="AT181" s="246" t="s">
        <v>74</v>
      </c>
      <c r="AU181" s="246" t="s">
        <v>80</v>
      </c>
      <c r="AY181" s="240" t="s">
        <v>115</v>
      </c>
      <c r="BK181" s="247">
        <f>SUM(BK182:BK196)</f>
        <v>0</v>
      </c>
    </row>
    <row r="182" spans="2:65" s="1" customFormat="1" ht="12" x14ac:dyDescent="0.2">
      <c r="B182" s="122"/>
      <c r="C182" s="250" t="s">
        <v>244</v>
      </c>
      <c r="D182" s="250" t="s">
        <v>118</v>
      </c>
      <c r="E182" s="251" t="s">
        <v>235</v>
      </c>
      <c r="F182" s="252" t="s">
        <v>236</v>
      </c>
      <c r="G182" s="253" t="s">
        <v>121</v>
      </c>
      <c r="H182" s="254">
        <v>110</v>
      </c>
      <c r="I182" s="255"/>
      <c r="J182" s="255">
        <f>ROUND(I182*H182,2)</f>
        <v>0</v>
      </c>
      <c r="K182" s="129"/>
      <c r="L182" s="27"/>
      <c r="M182" s="256" t="s">
        <v>1</v>
      </c>
      <c r="N182" s="257" t="s">
        <v>40</v>
      </c>
      <c r="O182" s="258">
        <v>1.2E-2</v>
      </c>
      <c r="P182" s="258">
        <f>O182*H182</f>
        <v>1.32</v>
      </c>
      <c r="Q182" s="258">
        <v>0</v>
      </c>
      <c r="R182" s="258">
        <f>Q182*H182</f>
        <v>0</v>
      </c>
      <c r="S182" s="258">
        <v>0</v>
      </c>
      <c r="T182" s="259">
        <f>S182*H182</f>
        <v>0</v>
      </c>
      <c r="AR182" s="260" t="s">
        <v>167</v>
      </c>
      <c r="AT182" s="260" t="s">
        <v>118</v>
      </c>
      <c r="AU182" s="260" t="s">
        <v>82</v>
      </c>
      <c r="AY182" s="15" t="s">
        <v>115</v>
      </c>
      <c r="BE182" s="135">
        <f>IF(N182="základní",J182,0)</f>
        <v>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5" t="s">
        <v>80</v>
      </c>
      <c r="BK182" s="135">
        <f>ROUND(I182*H182,2)</f>
        <v>0</v>
      </c>
      <c r="BL182" s="15" t="s">
        <v>167</v>
      </c>
      <c r="BM182" s="260" t="s">
        <v>357</v>
      </c>
    </row>
    <row r="183" spans="2:65" s="1" customFormat="1" ht="12" x14ac:dyDescent="0.2">
      <c r="B183" s="122"/>
      <c r="C183" s="250" t="s">
        <v>249</v>
      </c>
      <c r="D183" s="250" t="s">
        <v>118</v>
      </c>
      <c r="E183" s="251" t="s">
        <v>239</v>
      </c>
      <c r="F183" s="252" t="s">
        <v>240</v>
      </c>
      <c r="G183" s="253" t="s">
        <v>121</v>
      </c>
      <c r="H183" s="254">
        <v>5.5</v>
      </c>
      <c r="I183" s="255"/>
      <c r="J183" s="255">
        <f>ROUND(I183*H183,2)</f>
        <v>0</v>
      </c>
      <c r="K183" s="129"/>
      <c r="L183" s="27"/>
      <c r="M183" s="256" t="s">
        <v>1</v>
      </c>
      <c r="N183" s="257" t="s">
        <v>40</v>
      </c>
      <c r="O183" s="258">
        <v>0.112</v>
      </c>
      <c r="P183" s="258">
        <f>O183*H183</f>
        <v>0.61599999999999999</v>
      </c>
      <c r="Q183" s="258">
        <v>3.1800000000000001E-3</v>
      </c>
      <c r="R183" s="258">
        <f>Q183*H183</f>
        <v>1.7490000000000002E-2</v>
      </c>
      <c r="S183" s="258">
        <v>0</v>
      </c>
      <c r="T183" s="259">
        <f>S183*H183</f>
        <v>0</v>
      </c>
      <c r="AR183" s="260" t="s">
        <v>167</v>
      </c>
      <c r="AT183" s="260" t="s">
        <v>118</v>
      </c>
      <c r="AU183" s="260" t="s">
        <v>82</v>
      </c>
      <c r="AY183" s="15" t="s">
        <v>115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5" t="s">
        <v>80</v>
      </c>
      <c r="BK183" s="135">
        <f>ROUND(I183*H183,2)</f>
        <v>0</v>
      </c>
      <c r="BL183" s="15" t="s">
        <v>167</v>
      </c>
      <c r="BM183" s="260" t="s">
        <v>358</v>
      </c>
    </row>
    <row r="184" spans="2:65" s="262" customFormat="1" x14ac:dyDescent="0.2">
      <c r="B184" s="261"/>
      <c r="D184" s="263" t="s">
        <v>124</v>
      </c>
      <c r="E184" s="264" t="s">
        <v>1</v>
      </c>
      <c r="F184" s="265" t="s">
        <v>242</v>
      </c>
      <c r="H184" s="264" t="s">
        <v>1</v>
      </c>
      <c r="L184" s="261"/>
      <c r="M184" s="266"/>
      <c r="T184" s="267"/>
      <c r="AT184" s="264" t="s">
        <v>124</v>
      </c>
      <c r="AU184" s="264" t="s">
        <v>82</v>
      </c>
      <c r="AV184" s="262" t="s">
        <v>80</v>
      </c>
      <c r="AW184" s="262" t="s">
        <v>32</v>
      </c>
      <c r="AX184" s="262" t="s">
        <v>75</v>
      </c>
      <c r="AY184" s="264" t="s">
        <v>115</v>
      </c>
    </row>
    <row r="185" spans="2:65" s="269" customFormat="1" x14ac:dyDescent="0.2">
      <c r="B185" s="268"/>
      <c r="D185" s="263" t="s">
        <v>124</v>
      </c>
      <c r="E185" s="270" t="s">
        <v>1</v>
      </c>
      <c r="F185" s="271" t="s">
        <v>359</v>
      </c>
      <c r="H185" s="272">
        <v>5.5</v>
      </c>
      <c r="L185" s="268"/>
      <c r="M185" s="273"/>
      <c r="T185" s="274"/>
      <c r="AT185" s="270" t="s">
        <v>124</v>
      </c>
      <c r="AU185" s="270" t="s">
        <v>82</v>
      </c>
      <c r="AV185" s="269" t="s">
        <v>82</v>
      </c>
      <c r="AW185" s="269" t="s">
        <v>32</v>
      </c>
      <c r="AX185" s="269" t="s">
        <v>80</v>
      </c>
      <c r="AY185" s="270" t="s">
        <v>115</v>
      </c>
    </row>
    <row r="186" spans="2:65" s="1" customFormat="1" ht="12" x14ac:dyDescent="0.2">
      <c r="B186" s="122"/>
      <c r="C186" s="250" t="s">
        <v>254</v>
      </c>
      <c r="D186" s="250" t="s">
        <v>118</v>
      </c>
      <c r="E186" s="251" t="s">
        <v>245</v>
      </c>
      <c r="F186" s="252" t="s">
        <v>246</v>
      </c>
      <c r="G186" s="253" t="s">
        <v>121</v>
      </c>
      <c r="H186" s="254">
        <v>100</v>
      </c>
      <c r="I186" s="255"/>
      <c r="J186" s="255">
        <f>ROUND(I186*H186,2)</f>
        <v>0</v>
      </c>
      <c r="K186" s="129"/>
      <c r="L186" s="27"/>
      <c r="M186" s="256" t="s">
        <v>1</v>
      </c>
      <c r="N186" s="257" t="s">
        <v>40</v>
      </c>
      <c r="O186" s="258">
        <v>2.9000000000000001E-2</v>
      </c>
      <c r="P186" s="258">
        <f>O186*H186</f>
        <v>2.9000000000000004</v>
      </c>
      <c r="Q186" s="258">
        <v>0</v>
      </c>
      <c r="R186" s="258">
        <f>Q186*H186</f>
        <v>0</v>
      </c>
      <c r="S186" s="258">
        <v>0</v>
      </c>
      <c r="T186" s="259">
        <f>S186*H186</f>
        <v>0</v>
      </c>
      <c r="AR186" s="260" t="s">
        <v>167</v>
      </c>
      <c r="AT186" s="260" t="s">
        <v>118</v>
      </c>
      <c r="AU186" s="260" t="s">
        <v>82</v>
      </c>
      <c r="AY186" s="15" t="s">
        <v>115</v>
      </c>
      <c r="BE186" s="135">
        <f>IF(N186="základní",J186,0)</f>
        <v>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5" t="s">
        <v>80</v>
      </c>
      <c r="BK186" s="135">
        <f>ROUND(I186*H186,2)</f>
        <v>0</v>
      </c>
      <c r="BL186" s="15" t="s">
        <v>167</v>
      </c>
      <c r="BM186" s="260" t="s">
        <v>360</v>
      </c>
    </row>
    <row r="187" spans="2:65" s="269" customFormat="1" x14ac:dyDescent="0.2">
      <c r="B187" s="268"/>
      <c r="D187" s="263" t="s">
        <v>124</v>
      </c>
      <c r="E187" s="270" t="s">
        <v>1</v>
      </c>
      <c r="F187" s="271" t="s">
        <v>361</v>
      </c>
      <c r="H187" s="272">
        <v>100</v>
      </c>
      <c r="L187" s="268"/>
      <c r="M187" s="273"/>
      <c r="T187" s="274"/>
      <c r="AT187" s="270" t="s">
        <v>124</v>
      </c>
      <c r="AU187" s="270" t="s">
        <v>82</v>
      </c>
      <c r="AV187" s="269" t="s">
        <v>82</v>
      </c>
      <c r="AW187" s="269" t="s">
        <v>32</v>
      </c>
      <c r="AX187" s="269" t="s">
        <v>80</v>
      </c>
      <c r="AY187" s="270" t="s">
        <v>115</v>
      </c>
    </row>
    <row r="188" spans="2:65" s="1" customFormat="1" ht="12" x14ac:dyDescent="0.2">
      <c r="B188" s="122"/>
      <c r="C188" s="275" t="s">
        <v>258</v>
      </c>
      <c r="D188" s="275" t="s">
        <v>194</v>
      </c>
      <c r="E188" s="276" t="s">
        <v>250</v>
      </c>
      <c r="F188" s="277" t="s">
        <v>251</v>
      </c>
      <c r="G188" s="278" t="s">
        <v>121</v>
      </c>
      <c r="H188" s="279">
        <v>100</v>
      </c>
      <c r="I188" s="280"/>
      <c r="J188" s="280">
        <f>ROUND(I188*H188,2)</f>
        <v>0</v>
      </c>
      <c r="K188" s="281"/>
      <c r="L188" s="282"/>
      <c r="M188" s="283" t="s">
        <v>1</v>
      </c>
      <c r="N188" s="284" t="s">
        <v>40</v>
      </c>
      <c r="O188" s="258">
        <v>0</v>
      </c>
      <c r="P188" s="258">
        <f>O188*H188</f>
        <v>0</v>
      </c>
      <c r="Q188" s="258">
        <v>0</v>
      </c>
      <c r="R188" s="258">
        <f>Q188*H188</f>
        <v>0</v>
      </c>
      <c r="S188" s="258">
        <v>0</v>
      </c>
      <c r="T188" s="259">
        <f>S188*H188</f>
        <v>0</v>
      </c>
      <c r="AR188" s="260" t="s">
        <v>197</v>
      </c>
      <c r="AT188" s="260" t="s">
        <v>194</v>
      </c>
      <c r="AU188" s="260" t="s">
        <v>82</v>
      </c>
      <c r="AY188" s="15" t="s">
        <v>115</v>
      </c>
      <c r="BE188" s="135">
        <f>IF(N188="základní",J188,0)</f>
        <v>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5" t="s">
        <v>80</v>
      </c>
      <c r="BK188" s="135">
        <f>ROUND(I188*H188,2)</f>
        <v>0</v>
      </c>
      <c r="BL188" s="15" t="s">
        <v>167</v>
      </c>
      <c r="BM188" s="260" t="s">
        <v>362</v>
      </c>
    </row>
    <row r="189" spans="2:65" s="269" customFormat="1" x14ac:dyDescent="0.2">
      <c r="B189" s="268"/>
      <c r="D189" s="263" t="s">
        <v>124</v>
      </c>
      <c r="F189" s="271" t="s">
        <v>363</v>
      </c>
      <c r="H189" s="272">
        <v>100</v>
      </c>
      <c r="L189" s="268"/>
      <c r="M189" s="273"/>
      <c r="T189" s="274"/>
      <c r="AT189" s="270" t="s">
        <v>124</v>
      </c>
      <c r="AU189" s="270" t="s">
        <v>82</v>
      </c>
      <c r="AV189" s="269" t="s">
        <v>82</v>
      </c>
      <c r="AW189" s="269" t="s">
        <v>3</v>
      </c>
      <c r="AX189" s="269" t="s">
        <v>80</v>
      </c>
      <c r="AY189" s="270" t="s">
        <v>115</v>
      </c>
    </row>
    <row r="190" spans="2:65" s="1" customFormat="1" ht="12" x14ac:dyDescent="0.2">
      <c r="B190" s="122"/>
      <c r="C190" s="275" t="s">
        <v>262</v>
      </c>
      <c r="D190" s="275" t="s">
        <v>194</v>
      </c>
      <c r="E190" s="276" t="s">
        <v>255</v>
      </c>
      <c r="F190" s="277" t="s">
        <v>256</v>
      </c>
      <c r="G190" s="278" t="s">
        <v>204</v>
      </c>
      <c r="H190" s="279">
        <v>50</v>
      </c>
      <c r="I190" s="280"/>
      <c r="J190" s="280">
        <f>ROUND(I190*H190,2)</f>
        <v>0</v>
      </c>
      <c r="K190" s="281"/>
      <c r="L190" s="282"/>
      <c r="M190" s="283" t="s">
        <v>1</v>
      </c>
      <c r="N190" s="284" t="s">
        <v>40</v>
      </c>
      <c r="O190" s="258">
        <v>0</v>
      </c>
      <c r="P190" s="258">
        <f>O190*H190</f>
        <v>0</v>
      </c>
      <c r="Q190" s="258">
        <v>0</v>
      </c>
      <c r="R190" s="258">
        <f>Q190*H190</f>
        <v>0</v>
      </c>
      <c r="S190" s="258">
        <v>0</v>
      </c>
      <c r="T190" s="259">
        <f>S190*H190</f>
        <v>0</v>
      </c>
      <c r="AR190" s="260" t="s">
        <v>197</v>
      </c>
      <c r="AT190" s="260" t="s">
        <v>194</v>
      </c>
      <c r="AU190" s="260" t="s">
        <v>82</v>
      </c>
      <c r="AY190" s="15" t="s">
        <v>115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5" t="s">
        <v>80</v>
      </c>
      <c r="BK190" s="135">
        <f>ROUND(I190*H190,2)</f>
        <v>0</v>
      </c>
      <c r="BL190" s="15" t="s">
        <v>167</v>
      </c>
      <c r="BM190" s="260" t="s">
        <v>364</v>
      </c>
    </row>
    <row r="191" spans="2:65" s="1" customFormat="1" ht="24" x14ac:dyDescent="0.2">
      <c r="B191" s="122"/>
      <c r="C191" s="250" t="s">
        <v>267</v>
      </c>
      <c r="D191" s="250" t="s">
        <v>118</v>
      </c>
      <c r="E191" s="251" t="s">
        <v>259</v>
      </c>
      <c r="F191" s="252" t="s">
        <v>260</v>
      </c>
      <c r="G191" s="253" t="s">
        <v>121</v>
      </c>
      <c r="H191" s="254">
        <v>110</v>
      </c>
      <c r="I191" s="255"/>
      <c r="J191" s="255">
        <f>ROUND(I191*H191,2)</f>
        <v>0</v>
      </c>
      <c r="K191" s="129"/>
      <c r="L191" s="27"/>
      <c r="M191" s="256" t="s">
        <v>1</v>
      </c>
      <c r="N191" s="257" t="s">
        <v>40</v>
      </c>
      <c r="O191" s="258">
        <v>3.3000000000000002E-2</v>
      </c>
      <c r="P191" s="258">
        <f>O191*H191</f>
        <v>3.6300000000000003</v>
      </c>
      <c r="Q191" s="258">
        <v>1.9000000000000001E-4</v>
      </c>
      <c r="R191" s="258">
        <f>Q191*H191</f>
        <v>2.0900000000000002E-2</v>
      </c>
      <c r="S191" s="258">
        <v>0</v>
      </c>
      <c r="T191" s="259">
        <f>S191*H191</f>
        <v>0</v>
      </c>
      <c r="AR191" s="260" t="s">
        <v>167</v>
      </c>
      <c r="AT191" s="260" t="s">
        <v>118</v>
      </c>
      <c r="AU191" s="260" t="s">
        <v>82</v>
      </c>
      <c r="AY191" s="15" t="s">
        <v>115</v>
      </c>
      <c r="BE191" s="135">
        <f>IF(N191="základní",J191,0)</f>
        <v>0</v>
      </c>
      <c r="BF191" s="135">
        <f>IF(N191="snížená",J191,0)</f>
        <v>0</v>
      </c>
      <c r="BG191" s="135">
        <f>IF(N191="zákl. přenesená",J191,0)</f>
        <v>0</v>
      </c>
      <c r="BH191" s="135">
        <f>IF(N191="sníž. přenesená",J191,0)</f>
        <v>0</v>
      </c>
      <c r="BI191" s="135">
        <f>IF(N191="nulová",J191,0)</f>
        <v>0</v>
      </c>
      <c r="BJ191" s="15" t="s">
        <v>80</v>
      </c>
      <c r="BK191" s="135">
        <f>ROUND(I191*H191,2)</f>
        <v>0</v>
      </c>
      <c r="BL191" s="15" t="s">
        <v>167</v>
      </c>
      <c r="BM191" s="260" t="s">
        <v>365</v>
      </c>
    </row>
    <row r="192" spans="2:65" s="1" customFormat="1" ht="24" x14ac:dyDescent="0.2">
      <c r="B192" s="122"/>
      <c r="C192" s="250" t="s">
        <v>197</v>
      </c>
      <c r="D192" s="250" t="s">
        <v>118</v>
      </c>
      <c r="E192" s="251" t="s">
        <v>263</v>
      </c>
      <c r="F192" s="252" t="s">
        <v>264</v>
      </c>
      <c r="G192" s="253" t="s">
        <v>121</v>
      </c>
      <c r="H192" s="254">
        <v>110</v>
      </c>
      <c r="I192" s="255"/>
      <c r="J192" s="255">
        <f>ROUND(I192*H192,2)</f>
        <v>0</v>
      </c>
      <c r="K192" s="129"/>
      <c r="L192" s="27"/>
      <c r="M192" s="256" t="s">
        <v>1</v>
      </c>
      <c r="N192" s="257" t="s">
        <v>40</v>
      </c>
      <c r="O192" s="258">
        <v>6.4000000000000001E-2</v>
      </c>
      <c r="P192" s="258">
        <f>O192*H192</f>
        <v>7.04</v>
      </c>
      <c r="Q192" s="258">
        <v>2.9E-4</v>
      </c>
      <c r="R192" s="258">
        <f>Q192*H192</f>
        <v>3.1899999999999998E-2</v>
      </c>
      <c r="S192" s="258">
        <v>0</v>
      </c>
      <c r="T192" s="259">
        <f>S192*H192</f>
        <v>0</v>
      </c>
      <c r="AR192" s="260" t="s">
        <v>167</v>
      </c>
      <c r="AT192" s="260" t="s">
        <v>118</v>
      </c>
      <c r="AU192" s="260" t="s">
        <v>82</v>
      </c>
      <c r="AY192" s="15" t="s">
        <v>115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5" t="s">
        <v>80</v>
      </c>
      <c r="BK192" s="135">
        <f>ROUND(I192*H192,2)</f>
        <v>0</v>
      </c>
      <c r="BL192" s="15" t="s">
        <v>167</v>
      </c>
      <c r="BM192" s="260" t="s">
        <v>366</v>
      </c>
    </row>
    <row r="193" spans="2:65" s="269" customFormat="1" x14ac:dyDescent="0.2">
      <c r="B193" s="268"/>
      <c r="D193" s="263" t="s">
        <v>124</v>
      </c>
      <c r="E193" s="270" t="s">
        <v>1</v>
      </c>
      <c r="F193" s="271" t="s">
        <v>367</v>
      </c>
      <c r="H193" s="272">
        <v>110</v>
      </c>
      <c r="L193" s="268"/>
      <c r="M193" s="273"/>
      <c r="T193" s="274"/>
      <c r="AT193" s="270" t="s">
        <v>124</v>
      </c>
      <c r="AU193" s="270" t="s">
        <v>82</v>
      </c>
      <c r="AV193" s="269" t="s">
        <v>82</v>
      </c>
      <c r="AW193" s="269" t="s">
        <v>32</v>
      </c>
      <c r="AX193" s="269" t="s">
        <v>80</v>
      </c>
      <c r="AY193" s="270" t="s">
        <v>115</v>
      </c>
    </row>
    <row r="194" spans="2:65" s="1" customFormat="1" ht="24" x14ac:dyDescent="0.2">
      <c r="B194" s="122"/>
      <c r="C194" s="250" t="s">
        <v>278</v>
      </c>
      <c r="D194" s="250" t="s">
        <v>118</v>
      </c>
      <c r="E194" s="251" t="s">
        <v>268</v>
      </c>
      <c r="F194" s="252" t="s">
        <v>269</v>
      </c>
      <c r="G194" s="253" t="s">
        <v>204</v>
      </c>
      <c r="H194" s="254">
        <v>11</v>
      </c>
      <c r="I194" s="255"/>
      <c r="J194" s="255">
        <f>ROUND(I194*H194,2)</f>
        <v>0</v>
      </c>
      <c r="K194" s="129"/>
      <c r="L194" s="27"/>
      <c r="M194" s="256" t="s">
        <v>1</v>
      </c>
      <c r="N194" s="257" t="s">
        <v>40</v>
      </c>
      <c r="O194" s="258">
        <v>8.9999999999999993E-3</v>
      </c>
      <c r="P194" s="258">
        <f>O194*H194</f>
        <v>9.8999999999999991E-2</v>
      </c>
      <c r="Q194" s="258">
        <v>0</v>
      </c>
      <c r="R194" s="258">
        <f>Q194*H194</f>
        <v>0</v>
      </c>
      <c r="S194" s="258">
        <v>0</v>
      </c>
      <c r="T194" s="259">
        <f>S194*H194</f>
        <v>0</v>
      </c>
      <c r="AR194" s="260" t="s">
        <v>167</v>
      </c>
      <c r="AT194" s="260" t="s">
        <v>118</v>
      </c>
      <c r="AU194" s="260" t="s">
        <v>82</v>
      </c>
      <c r="AY194" s="15" t="s">
        <v>115</v>
      </c>
      <c r="BE194" s="135">
        <f>IF(N194="základní",J194,0)</f>
        <v>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5" t="s">
        <v>80</v>
      </c>
      <c r="BK194" s="135">
        <f>ROUND(I194*H194,2)</f>
        <v>0</v>
      </c>
      <c r="BL194" s="15" t="s">
        <v>167</v>
      </c>
      <c r="BM194" s="260" t="s">
        <v>368</v>
      </c>
    </row>
    <row r="195" spans="2:65" s="1" customFormat="1" ht="24" x14ac:dyDescent="0.2">
      <c r="B195" s="122"/>
      <c r="C195" s="250" t="s">
        <v>288</v>
      </c>
      <c r="D195" s="250" t="s">
        <v>118</v>
      </c>
      <c r="E195" s="251" t="s">
        <v>271</v>
      </c>
      <c r="F195" s="252" t="s">
        <v>272</v>
      </c>
      <c r="G195" s="253" t="s">
        <v>121</v>
      </c>
      <c r="H195" s="254">
        <v>25</v>
      </c>
      <c r="I195" s="255"/>
      <c r="J195" s="255">
        <f>ROUND(I195*H195,2)</f>
        <v>0</v>
      </c>
      <c r="K195" s="129"/>
      <c r="L195" s="27"/>
      <c r="M195" s="256" t="s">
        <v>1</v>
      </c>
      <c r="N195" s="257" t="s">
        <v>40</v>
      </c>
      <c r="O195" s="258">
        <v>0</v>
      </c>
      <c r="P195" s="258">
        <f>O195*H195</f>
        <v>0</v>
      </c>
      <c r="Q195" s="258">
        <v>1.0000000000000001E-5</v>
      </c>
      <c r="R195" s="258">
        <f>Q195*H195</f>
        <v>2.5000000000000001E-4</v>
      </c>
      <c r="S195" s="258">
        <v>0</v>
      </c>
      <c r="T195" s="259">
        <f>S195*H195</f>
        <v>0</v>
      </c>
      <c r="AR195" s="260" t="s">
        <v>167</v>
      </c>
      <c r="AT195" s="260" t="s">
        <v>118</v>
      </c>
      <c r="AU195" s="260" t="s">
        <v>82</v>
      </c>
      <c r="AY195" s="15" t="s">
        <v>115</v>
      </c>
      <c r="BE195" s="135">
        <f>IF(N195="základní",J195,0)</f>
        <v>0</v>
      </c>
      <c r="BF195" s="135">
        <f>IF(N195="snížená",J195,0)</f>
        <v>0</v>
      </c>
      <c r="BG195" s="135">
        <f>IF(N195="zákl. přenesená",J195,0)</f>
        <v>0</v>
      </c>
      <c r="BH195" s="135">
        <f>IF(N195="sníž. přenesená",J195,0)</f>
        <v>0</v>
      </c>
      <c r="BI195" s="135">
        <f>IF(N195="nulová",J195,0)</f>
        <v>0</v>
      </c>
      <c r="BJ195" s="15" t="s">
        <v>80</v>
      </c>
      <c r="BK195" s="135">
        <f>ROUND(I195*H195,2)</f>
        <v>0</v>
      </c>
      <c r="BL195" s="15" t="s">
        <v>167</v>
      </c>
      <c r="BM195" s="260" t="s">
        <v>369</v>
      </c>
    </row>
    <row r="196" spans="2:65" s="269" customFormat="1" x14ac:dyDescent="0.2">
      <c r="B196" s="268"/>
      <c r="D196" s="263" t="s">
        <v>124</v>
      </c>
      <c r="E196" s="270" t="s">
        <v>1</v>
      </c>
      <c r="F196" s="271" t="s">
        <v>370</v>
      </c>
      <c r="H196" s="272">
        <v>25</v>
      </c>
      <c r="L196" s="268"/>
      <c r="M196" s="273"/>
      <c r="T196" s="274"/>
      <c r="AT196" s="270" t="s">
        <v>124</v>
      </c>
      <c r="AU196" s="270" t="s">
        <v>82</v>
      </c>
      <c r="AV196" s="269" t="s">
        <v>82</v>
      </c>
      <c r="AW196" s="269" t="s">
        <v>32</v>
      </c>
      <c r="AX196" s="269" t="s">
        <v>80</v>
      </c>
      <c r="AY196" s="270" t="s">
        <v>115</v>
      </c>
    </row>
    <row r="197" spans="2:65" s="239" customFormat="1" ht="25.9" customHeight="1" x14ac:dyDescent="0.2">
      <c r="B197" s="238"/>
      <c r="D197" s="240" t="s">
        <v>74</v>
      </c>
      <c r="E197" s="241" t="s">
        <v>276</v>
      </c>
      <c r="F197" s="241" t="s">
        <v>277</v>
      </c>
      <c r="J197" s="242">
        <f>BK197</f>
        <v>0</v>
      </c>
      <c r="L197" s="238"/>
      <c r="M197" s="243"/>
      <c r="P197" s="244">
        <f>SUM(P198:P212)</f>
        <v>26</v>
      </c>
      <c r="R197" s="244">
        <f>SUM(R198:R212)</f>
        <v>2.9568000000000003E-3</v>
      </c>
      <c r="T197" s="245">
        <f>SUM(T198:T212)</f>
        <v>0</v>
      </c>
      <c r="AR197" s="240" t="s">
        <v>122</v>
      </c>
      <c r="AT197" s="246" t="s">
        <v>74</v>
      </c>
      <c r="AU197" s="246" t="s">
        <v>75</v>
      </c>
      <c r="AY197" s="240" t="s">
        <v>115</v>
      </c>
      <c r="BK197" s="247">
        <f>SUM(BK198:BK212)</f>
        <v>0</v>
      </c>
    </row>
    <row r="198" spans="2:65" s="1" customFormat="1" ht="12" x14ac:dyDescent="0.2">
      <c r="B198" s="122"/>
      <c r="C198" s="250" t="s">
        <v>371</v>
      </c>
      <c r="D198" s="250" t="s">
        <v>118</v>
      </c>
      <c r="E198" s="251" t="s">
        <v>372</v>
      </c>
      <c r="F198" s="252" t="s">
        <v>373</v>
      </c>
      <c r="G198" s="253" t="s">
        <v>281</v>
      </c>
      <c r="H198" s="254">
        <v>16</v>
      </c>
      <c r="I198" s="255"/>
      <c r="J198" s="255">
        <f>ROUND(I198*H198,2)</f>
        <v>0</v>
      </c>
      <c r="K198" s="129"/>
      <c r="L198" s="27"/>
      <c r="M198" s="256" t="s">
        <v>1</v>
      </c>
      <c r="N198" s="257" t="s">
        <v>40</v>
      </c>
      <c r="O198" s="258">
        <v>1</v>
      </c>
      <c r="P198" s="258">
        <f>O198*H198</f>
        <v>16</v>
      </c>
      <c r="Q198" s="258">
        <v>0</v>
      </c>
      <c r="R198" s="258">
        <f>Q198*H198</f>
        <v>0</v>
      </c>
      <c r="S198" s="258">
        <v>0</v>
      </c>
      <c r="T198" s="259">
        <f>S198*H198</f>
        <v>0</v>
      </c>
      <c r="AR198" s="260" t="s">
        <v>282</v>
      </c>
      <c r="AT198" s="260" t="s">
        <v>118</v>
      </c>
      <c r="AU198" s="260" t="s">
        <v>80</v>
      </c>
      <c r="AY198" s="15" t="s">
        <v>115</v>
      </c>
      <c r="BE198" s="135">
        <f>IF(N198="základní",J198,0)</f>
        <v>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5" t="s">
        <v>80</v>
      </c>
      <c r="BK198" s="135">
        <f>ROUND(I198*H198,2)</f>
        <v>0</v>
      </c>
      <c r="BL198" s="15" t="s">
        <v>282</v>
      </c>
      <c r="BM198" s="260" t="s">
        <v>374</v>
      </c>
    </row>
    <row r="199" spans="2:65" s="1" customFormat="1" ht="29.25" x14ac:dyDescent="0.2">
      <c r="B199" s="27"/>
      <c r="D199" s="263" t="s">
        <v>284</v>
      </c>
      <c r="F199" s="285" t="s">
        <v>375</v>
      </c>
      <c r="L199" s="27"/>
      <c r="M199" s="159"/>
      <c r="T199" s="50"/>
      <c r="AT199" s="15" t="s">
        <v>284</v>
      </c>
      <c r="AU199" s="15" t="s">
        <v>80</v>
      </c>
    </row>
    <row r="200" spans="2:65" s="269" customFormat="1" x14ac:dyDescent="0.2">
      <c r="B200" s="268"/>
      <c r="D200" s="263" t="s">
        <v>124</v>
      </c>
      <c r="E200" s="270" t="s">
        <v>1</v>
      </c>
      <c r="F200" s="271" t="s">
        <v>167</v>
      </c>
      <c r="H200" s="272">
        <v>16</v>
      </c>
      <c r="L200" s="268"/>
      <c r="M200" s="273"/>
      <c r="T200" s="274"/>
      <c r="AT200" s="270" t="s">
        <v>124</v>
      </c>
      <c r="AU200" s="270" t="s">
        <v>80</v>
      </c>
      <c r="AV200" s="269" t="s">
        <v>82</v>
      </c>
      <c r="AW200" s="269" t="s">
        <v>32</v>
      </c>
      <c r="AX200" s="269" t="s">
        <v>80</v>
      </c>
      <c r="AY200" s="270" t="s">
        <v>115</v>
      </c>
    </row>
    <row r="201" spans="2:65" s="1" customFormat="1" ht="12" x14ac:dyDescent="0.2">
      <c r="B201" s="122"/>
      <c r="C201" s="275" t="s">
        <v>376</v>
      </c>
      <c r="D201" s="275" t="s">
        <v>194</v>
      </c>
      <c r="E201" s="276" t="s">
        <v>377</v>
      </c>
      <c r="F201" s="277" t="s">
        <v>378</v>
      </c>
      <c r="G201" s="278" t="s">
        <v>166</v>
      </c>
      <c r="H201" s="279">
        <v>4</v>
      </c>
      <c r="I201" s="280"/>
      <c r="J201" s="280">
        <f t="shared" ref="J201:J207" si="0">ROUND(I201*H201,2)</f>
        <v>0</v>
      </c>
      <c r="K201" s="281"/>
      <c r="L201" s="282"/>
      <c r="M201" s="283" t="s">
        <v>1</v>
      </c>
      <c r="N201" s="284" t="s">
        <v>40</v>
      </c>
      <c r="O201" s="258">
        <v>0</v>
      </c>
      <c r="P201" s="258">
        <f t="shared" ref="P201:P207" si="1">O201*H201</f>
        <v>0</v>
      </c>
      <c r="Q201" s="258">
        <v>0</v>
      </c>
      <c r="R201" s="258">
        <f t="shared" ref="R201:R207" si="2">Q201*H201</f>
        <v>0</v>
      </c>
      <c r="S201" s="258">
        <v>0</v>
      </c>
      <c r="T201" s="259">
        <f t="shared" ref="T201:T207" si="3">S201*H201</f>
        <v>0</v>
      </c>
      <c r="AR201" s="260" t="s">
        <v>282</v>
      </c>
      <c r="AT201" s="260" t="s">
        <v>194</v>
      </c>
      <c r="AU201" s="260" t="s">
        <v>80</v>
      </c>
      <c r="AY201" s="15" t="s">
        <v>115</v>
      </c>
      <c r="BE201" s="135">
        <f t="shared" ref="BE201:BE207" si="4">IF(N201="základní",J201,0)</f>
        <v>0</v>
      </c>
      <c r="BF201" s="135">
        <f t="shared" ref="BF201:BF207" si="5">IF(N201="snížená",J201,0)</f>
        <v>0</v>
      </c>
      <c r="BG201" s="135">
        <f t="shared" ref="BG201:BG207" si="6">IF(N201="zákl. přenesená",J201,0)</f>
        <v>0</v>
      </c>
      <c r="BH201" s="135">
        <f t="shared" ref="BH201:BH207" si="7">IF(N201="sníž. přenesená",J201,0)</f>
        <v>0</v>
      </c>
      <c r="BI201" s="135">
        <f t="shared" ref="BI201:BI207" si="8">IF(N201="nulová",J201,0)</f>
        <v>0</v>
      </c>
      <c r="BJ201" s="15" t="s">
        <v>80</v>
      </c>
      <c r="BK201" s="135">
        <f t="shared" ref="BK201:BK207" si="9">ROUND(I201*H201,2)</f>
        <v>0</v>
      </c>
      <c r="BL201" s="15" t="s">
        <v>282</v>
      </c>
      <c r="BM201" s="260" t="s">
        <v>379</v>
      </c>
    </row>
    <row r="202" spans="2:65" s="1" customFormat="1" ht="12" x14ac:dyDescent="0.2">
      <c r="B202" s="122"/>
      <c r="C202" s="275" t="s">
        <v>380</v>
      </c>
      <c r="D202" s="275" t="s">
        <v>194</v>
      </c>
      <c r="E202" s="276" t="s">
        <v>381</v>
      </c>
      <c r="F202" s="277" t="s">
        <v>382</v>
      </c>
      <c r="G202" s="278" t="s">
        <v>204</v>
      </c>
      <c r="H202" s="279">
        <v>6</v>
      </c>
      <c r="I202" s="280"/>
      <c r="J202" s="280">
        <f t="shared" si="0"/>
        <v>0</v>
      </c>
      <c r="K202" s="281"/>
      <c r="L202" s="282"/>
      <c r="M202" s="283" t="s">
        <v>1</v>
      </c>
      <c r="N202" s="284" t="s">
        <v>40</v>
      </c>
      <c r="O202" s="258">
        <v>0</v>
      </c>
      <c r="P202" s="258">
        <f t="shared" si="1"/>
        <v>0</v>
      </c>
      <c r="Q202" s="258">
        <v>4.6000000000000001E-4</v>
      </c>
      <c r="R202" s="258">
        <f t="shared" si="2"/>
        <v>2.7600000000000003E-3</v>
      </c>
      <c r="S202" s="258">
        <v>0</v>
      </c>
      <c r="T202" s="259">
        <f t="shared" si="3"/>
        <v>0</v>
      </c>
      <c r="AR202" s="260" t="s">
        <v>282</v>
      </c>
      <c r="AT202" s="260" t="s">
        <v>194</v>
      </c>
      <c r="AU202" s="260" t="s">
        <v>80</v>
      </c>
      <c r="AY202" s="15" t="s">
        <v>115</v>
      </c>
      <c r="BE202" s="135">
        <f t="shared" si="4"/>
        <v>0</v>
      </c>
      <c r="BF202" s="135">
        <f t="shared" si="5"/>
        <v>0</v>
      </c>
      <c r="BG202" s="135">
        <f t="shared" si="6"/>
        <v>0</v>
      </c>
      <c r="BH202" s="135">
        <f t="shared" si="7"/>
        <v>0</v>
      </c>
      <c r="BI202" s="135">
        <f t="shared" si="8"/>
        <v>0</v>
      </c>
      <c r="BJ202" s="15" t="s">
        <v>80</v>
      </c>
      <c r="BK202" s="135">
        <f t="shared" si="9"/>
        <v>0</v>
      </c>
      <c r="BL202" s="15" t="s">
        <v>282</v>
      </c>
      <c r="BM202" s="260" t="s">
        <v>383</v>
      </c>
    </row>
    <row r="203" spans="2:65" s="1" customFormat="1" ht="12" x14ac:dyDescent="0.2">
      <c r="B203" s="122"/>
      <c r="C203" s="275" t="s">
        <v>384</v>
      </c>
      <c r="D203" s="275" t="s">
        <v>194</v>
      </c>
      <c r="E203" s="276" t="s">
        <v>385</v>
      </c>
      <c r="F203" s="277" t="s">
        <v>386</v>
      </c>
      <c r="G203" s="278" t="s">
        <v>387</v>
      </c>
      <c r="H203" s="279">
        <v>0.48</v>
      </c>
      <c r="I203" s="280"/>
      <c r="J203" s="280">
        <f t="shared" si="0"/>
        <v>0</v>
      </c>
      <c r="K203" s="281"/>
      <c r="L203" s="282"/>
      <c r="M203" s="283" t="s">
        <v>1</v>
      </c>
      <c r="N203" s="284" t="s">
        <v>40</v>
      </c>
      <c r="O203" s="258">
        <v>0</v>
      </c>
      <c r="P203" s="258">
        <f t="shared" si="1"/>
        <v>0</v>
      </c>
      <c r="Q203" s="258">
        <v>4.0999999999999999E-4</v>
      </c>
      <c r="R203" s="258">
        <f t="shared" si="2"/>
        <v>1.9679999999999999E-4</v>
      </c>
      <c r="S203" s="258">
        <v>0</v>
      </c>
      <c r="T203" s="259">
        <f t="shared" si="3"/>
        <v>0</v>
      </c>
      <c r="AR203" s="260" t="s">
        <v>282</v>
      </c>
      <c r="AT203" s="260" t="s">
        <v>194</v>
      </c>
      <c r="AU203" s="260" t="s">
        <v>80</v>
      </c>
      <c r="AY203" s="15" t="s">
        <v>115</v>
      </c>
      <c r="BE203" s="135">
        <f t="shared" si="4"/>
        <v>0</v>
      </c>
      <c r="BF203" s="135">
        <f t="shared" si="5"/>
        <v>0</v>
      </c>
      <c r="BG203" s="135">
        <f t="shared" si="6"/>
        <v>0</v>
      </c>
      <c r="BH203" s="135">
        <f t="shared" si="7"/>
        <v>0</v>
      </c>
      <c r="BI203" s="135">
        <f t="shared" si="8"/>
        <v>0</v>
      </c>
      <c r="BJ203" s="15" t="s">
        <v>80</v>
      </c>
      <c r="BK203" s="135">
        <f t="shared" si="9"/>
        <v>0</v>
      </c>
      <c r="BL203" s="15" t="s">
        <v>282</v>
      </c>
      <c r="BM203" s="260" t="s">
        <v>388</v>
      </c>
    </row>
    <row r="204" spans="2:65" s="1" customFormat="1" ht="12" x14ac:dyDescent="0.2">
      <c r="B204" s="122"/>
      <c r="C204" s="275" t="s">
        <v>389</v>
      </c>
      <c r="D204" s="275" t="s">
        <v>194</v>
      </c>
      <c r="E204" s="276" t="s">
        <v>390</v>
      </c>
      <c r="F204" s="277" t="s">
        <v>391</v>
      </c>
      <c r="G204" s="278" t="s">
        <v>166</v>
      </c>
      <c r="H204" s="279">
        <v>48</v>
      </c>
      <c r="I204" s="280"/>
      <c r="J204" s="280">
        <f t="shared" si="0"/>
        <v>0</v>
      </c>
      <c r="K204" s="281"/>
      <c r="L204" s="282"/>
      <c r="M204" s="283" t="s">
        <v>1</v>
      </c>
      <c r="N204" s="284" t="s">
        <v>40</v>
      </c>
      <c r="O204" s="258">
        <v>0</v>
      </c>
      <c r="P204" s="258">
        <f t="shared" si="1"/>
        <v>0</v>
      </c>
      <c r="Q204" s="258">
        <v>0</v>
      </c>
      <c r="R204" s="258">
        <f t="shared" si="2"/>
        <v>0</v>
      </c>
      <c r="S204" s="258">
        <v>0</v>
      </c>
      <c r="T204" s="259">
        <f t="shared" si="3"/>
        <v>0</v>
      </c>
      <c r="AR204" s="260" t="s">
        <v>282</v>
      </c>
      <c r="AT204" s="260" t="s">
        <v>194</v>
      </c>
      <c r="AU204" s="260" t="s">
        <v>80</v>
      </c>
      <c r="AY204" s="15" t="s">
        <v>115</v>
      </c>
      <c r="BE204" s="135">
        <f t="shared" si="4"/>
        <v>0</v>
      </c>
      <c r="BF204" s="135">
        <f t="shared" si="5"/>
        <v>0</v>
      </c>
      <c r="BG204" s="135">
        <f t="shared" si="6"/>
        <v>0</v>
      </c>
      <c r="BH204" s="135">
        <f t="shared" si="7"/>
        <v>0</v>
      </c>
      <c r="BI204" s="135">
        <f t="shared" si="8"/>
        <v>0</v>
      </c>
      <c r="BJ204" s="15" t="s">
        <v>80</v>
      </c>
      <c r="BK204" s="135">
        <f t="shared" si="9"/>
        <v>0</v>
      </c>
      <c r="BL204" s="15" t="s">
        <v>282</v>
      </c>
      <c r="BM204" s="260" t="s">
        <v>392</v>
      </c>
    </row>
    <row r="205" spans="2:65" s="1" customFormat="1" ht="12" x14ac:dyDescent="0.2">
      <c r="B205" s="122"/>
      <c r="C205" s="275" t="s">
        <v>393</v>
      </c>
      <c r="D205" s="275" t="s">
        <v>194</v>
      </c>
      <c r="E205" s="276" t="s">
        <v>394</v>
      </c>
      <c r="F205" s="277" t="s">
        <v>395</v>
      </c>
      <c r="G205" s="278" t="s">
        <v>166</v>
      </c>
      <c r="H205" s="279">
        <v>1</v>
      </c>
      <c r="I205" s="280"/>
      <c r="J205" s="280">
        <f t="shared" si="0"/>
        <v>0</v>
      </c>
      <c r="K205" s="281"/>
      <c r="L205" s="282"/>
      <c r="M205" s="283" t="s">
        <v>1</v>
      </c>
      <c r="N205" s="284" t="s">
        <v>40</v>
      </c>
      <c r="O205" s="258">
        <v>0</v>
      </c>
      <c r="P205" s="258">
        <f t="shared" si="1"/>
        <v>0</v>
      </c>
      <c r="Q205" s="258">
        <v>0</v>
      </c>
      <c r="R205" s="258">
        <f t="shared" si="2"/>
        <v>0</v>
      </c>
      <c r="S205" s="258">
        <v>0</v>
      </c>
      <c r="T205" s="259">
        <f t="shared" si="3"/>
        <v>0</v>
      </c>
      <c r="AR205" s="260" t="s">
        <v>282</v>
      </c>
      <c r="AT205" s="260" t="s">
        <v>194</v>
      </c>
      <c r="AU205" s="260" t="s">
        <v>80</v>
      </c>
      <c r="AY205" s="15" t="s">
        <v>115</v>
      </c>
      <c r="BE205" s="135">
        <f t="shared" si="4"/>
        <v>0</v>
      </c>
      <c r="BF205" s="135">
        <f t="shared" si="5"/>
        <v>0</v>
      </c>
      <c r="BG205" s="135">
        <f t="shared" si="6"/>
        <v>0</v>
      </c>
      <c r="BH205" s="135">
        <f t="shared" si="7"/>
        <v>0</v>
      </c>
      <c r="BI205" s="135">
        <f t="shared" si="8"/>
        <v>0</v>
      </c>
      <c r="BJ205" s="15" t="s">
        <v>80</v>
      </c>
      <c r="BK205" s="135">
        <f t="shared" si="9"/>
        <v>0</v>
      </c>
      <c r="BL205" s="15" t="s">
        <v>282</v>
      </c>
      <c r="BM205" s="260" t="s">
        <v>396</v>
      </c>
    </row>
    <row r="206" spans="2:65" s="1" customFormat="1" ht="12" x14ac:dyDescent="0.2">
      <c r="B206" s="122"/>
      <c r="C206" s="275" t="s">
        <v>397</v>
      </c>
      <c r="D206" s="275" t="s">
        <v>194</v>
      </c>
      <c r="E206" s="276" t="s">
        <v>398</v>
      </c>
      <c r="F206" s="277" t="s">
        <v>399</v>
      </c>
      <c r="G206" s="278" t="s">
        <v>166</v>
      </c>
      <c r="H206" s="279">
        <v>0.5</v>
      </c>
      <c r="I206" s="280"/>
      <c r="J206" s="280">
        <f t="shared" si="0"/>
        <v>0</v>
      </c>
      <c r="K206" s="281"/>
      <c r="L206" s="282"/>
      <c r="M206" s="283" t="s">
        <v>1</v>
      </c>
      <c r="N206" s="284" t="s">
        <v>40</v>
      </c>
      <c r="O206" s="258">
        <v>0</v>
      </c>
      <c r="P206" s="258">
        <f t="shared" si="1"/>
        <v>0</v>
      </c>
      <c r="Q206" s="258">
        <v>0</v>
      </c>
      <c r="R206" s="258">
        <f t="shared" si="2"/>
        <v>0</v>
      </c>
      <c r="S206" s="258">
        <v>0</v>
      </c>
      <c r="T206" s="259">
        <f t="shared" si="3"/>
        <v>0</v>
      </c>
      <c r="AR206" s="260" t="s">
        <v>282</v>
      </c>
      <c r="AT206" s="260" t="s">
        <v>194</v>
      </c>
      <c r="AU206" s="260" t="s">
        <v>80</v>
      </c>
      <c r="AY206" s="15" t="s">
        <v>115</v>
      </c>
      <c r="BE206" s="135">
        <f t="shared" si="4"/>
        <v>0</v>
      </c>
      <c r="BF206" s="135">
        <f t="shared" si="5"/>
        <v>0</v>
      </c>
      <c r="BG206" s="135">
        <f t="shared" si="6"/>
        <v>0</v>
      </c>
      <c r="BH206" s="135">
        <f t="shared" si="7"/>
        <v>0</v>
      </c>
      <c r="BI206" s="135">
        <f t="shared" si="8"/>
        <v>0</v>
      </c>
      <c r="BJ206" s="15" t="s">
        <v>80</v>
      </c>
      <c r="BK206" s="135">
        <f t="shared" si="9"/>
        <v>0</v>
      </c>
      <c r="BL206" s="15" t="s">
        <v>282</v>
      </c>
      <c r="BM206" s="260" t="s">
        <v>400</v>
      </c>
    </row>
    <row r="207" spans="2:65" s="1" customFormat="1" ht="12" x14ac:dyDescent="0.2">
      <c r="B207" s="122"/>
      <c r="C207" s="250" t="s">
        <v>401</v>
      </c>
      <c r="D207" s="250" t="s">
        <v>118</v>
      </c>
      <c r="E207" s="251" t="s">
        <v>402</v>
      </c>
      <c r="F207" s="252" t="s">
        <v>403</v>
      </c>
      <c r="G207" s="253" t="s">
        <v>281</v>
      </c>
      <c r="H207" s="254">
        <v>2</v>
      </c>
      <c r="I207" s="255"/>
      <c r="J207" s="255">
        <f t="shared" si="0"/>
        <v>0</v>
      </c>
      <c r="K207" s="129"/>
      <c r="L207" s="27"/>
      <c r="M207" s="256" t="s">
        <v>1</v>
      </c>
      <c r="N207" s="257" t="s">
        <v>40</v>
      </c>
      <c r="O207" s="258">
        <v>1</v>
      </c>
      <c r="P207" s="258">
        <f t="shared" si="1"/>
        <v>2</v>
      </c>
      <c r="Q207" s="258">
        <v>0</v>
      </c>
      <c r="R207" s="258">
        <f t="shared" si="2"/>
        <v>0</v>
      </c>
      <c r="S207" s="258">
        <v>0</v>
      </c>
      <c r="T207" s="259">
        <f t="shared" si="3"/>
        <v>0</v>
      </c>
      <c r="AR207" s="260" t="s">
        <v>282</v>
      </c>
      <c r="AT207" s="260" t="s">
        <v>118</v>
      </c>
      <c r="AU207" s="260" t="s">
        <v>80</v>
      </c>
      <c r="AY207" s="15" t="s">
        <v>115</v>
      </c>
      <c r="BE207" s="135">
        <f t="shared" si="4"/>
        <v>0</v>
      </c>
      <c r="BF207" s="135">
        <f t="shared" si="5"/>
        <v>0</v>
      </c>
      <c r="BG207" s="135">
        <f t="shared" si="6"/>
        <v>0</v>
      </c>
      <c r="BH207" s="135">
        <f t="shared" si="7"/>
        <v>0</v>
      </c>
      <c r="BI207" s="135">
        <f t="shared" si="8"/>
        <v>0</v>
      </c>
      <c r="BJ207" s="15" t="s">
        <v>80</v>
      </c>
      <c r="BK207" s="135">
        <f t="shared" si="9"/>
        <v>0</v>
      </c>
      <c r="BL207" s="15" t="s">
        <v>282</v>
      </c>
      <c r="BM207" s="260" t="s">
        <v>404</v>
      </c>
    </row>
    <row r="208" spans="2:65" s="1" customFormat="1" ht="29.25" x14ac:dyDescent="0.2">
      <c r="B208" s="27"/>
      <c r="D208" s="263" t="s">
        <v>284</v>
      </c>
      <c r="F208" s="285" t="s">
        <v>405</v>
      </c>
      <c r="L208" s="27"/>
      <c r="M208" s="159"/>
      <c r="T208" s="50"/>
      <c r="AT208" s="15" t="s">
        <v>284</v>
      </c>
      <c r="AU208" s="15" t="s">
        <v>80</v>
      </c>
    </row>
    <row r="209" spans="2:65" s="269" customFormat="1" x14ac:dyDescent="0.2">
      <c r="B209" s="268"/>
      <c r="D209" s="263" t="s">
        <v>124</v>
      </c>
      <c r="E209" s="270" t="s">
        <v>1</v>
      </c>
      <c r="F209" s="271" t="s">
        <v>82</v>
      </c>
      <c r="H209" s="272">
        <v>2</v>
      </c>
      <c r="L209" s="268"/>
      <c r="M209" s="273"/>
      <c r="T209" s="274"/>
      <c r="AT209" s="270" t="s">
        <v>124</v>
      </c>
      <c r="AU209" s="270" t="s">
        <v>80</v>
      </c>
      <c r="AV209" s="269" t="s">
        <v>82</v>
      </c>
      <c r="AW209" s="269" t="s">
        <v>32</v>
      </c>
      <c r="AX209" s="269" t="s">
        <v>80</v>
      </c>
      <c r="AY209" s="270" t="s">
        <v>115</v>
      </c>
    </row>
    <row r="210" spans="2:65" s="1" customFormat="1" ht="12" x14ac:dyDescent="0.2">
      <c r="B210" s="122"/>
      <c r="C210" s="250" t="s">
        <v>406</v>
      </c>
      <c r="D210" s="250" t="s">
        <v>118</v>
      </c>
      <c r="E210" s="251" t="s">
        <v>279</v>
      </c>
      <c r="F210" s="252" t="s">
        <v>280</v>
      </c>
      <c r="G210" s="253" t="s">
        <v>281</v>
      </c>
      <c r="H210" s="254">
        <v>8</v>
      </c>
      <c r="I210" s="255"/>
      <c r="J210" s="255">
        <f>ROUND(I210*H210,2)</f>
        <v>0</v>
      </c>
      <c r="K210" s="129"/>
      <c r="L210" s="27"/>
      <c r="M210" s="256" t="s">
        <v>1</v>
      </c>
      <c r="N210" s="257" t="s">
        <v>40</v>
      </c>
      <c r="O210" s="258">
        <v>1</v>
      </c>
      <c r="P210" s="258">
        <f>O210*H210</f>
        <v>8</v>
      </c>
      <c r="Q210" s="258">
        <v>0</v>
      </c>
      <c r="R210" s="258">
        <f>Q210*H210</f>
        <v>0</v>
      </c>
      <c r="S210" s="258">
        <v>0</v>
      </c>
      <c r="T210" s="259">
        <f>S210*H210</f>
        <v>0</v>
      </c>
      <c r="AR210" s="260" t="s">
        <v>282</v>
      </c>
      <c r="AT210" s="260" t="s">
        <v>118</v>
      </c>
      <c r="AU210" s="260" t="s">
        <v>80</v>
      </c>
      <c r="AY210" s="15" t="s">
        <v>115</v>
      </c>
      <c r="BE210" s="135">
        <f>IF(N210="základní",J210,0)</f>
        <v>0</v>
      </c>
      <c r="BF210" s="135">
        <f>IF(N210="snížená",J210,0)</f>
        <v>0</v>
      </c>
      <c r="BG210" s="135">
        <f>IF(N210="zákl. přenesená",J210,0)</f>
        <v>0</v>
      </c>
      <c r="BH210" s="135">
        <f>IF(N210="sníž. přenesená",J210,0)</f>
        <v>0</v>
      </c>
      <c r="BI210" s="135">
        <f>IF(N210="nulová",J210,0)</f>
        <v>0</v>
      </c>
      <c r="BJ210" s="15" t="s">
        <v>80</v>
      </c>
      <c r="BK210" s="135">
        <f>ROUND(I210*H210,2)</f>
        <v>0</v>
      </c>
      <c r="BL210" s="15" t="s">
        <v>282</v>
      </c>
      <c r="BM210" s="260" t="s">
        <v>407</v>
      </c>
    </row>
    <row r="211" spans="2:65" s="1" customFormat="1" ht="29.25" x14ac:dyDescent="0.2">
      <c r="B211" s="27"/>
      <c r="D211" s="263" t="s">
        <v>284</v>
      </c>
      <c r="F211" s="285" t="s">
        <v>408</v>
      </c>
      <c r="L211" s="27"/>
      <c r="M211" s="159"/>
      <c r="T211" s="50"/>
      <c r="AT211" s="15" t="s">
        <v>284</v>
      </c>
      <c r="AU211" s="15" t="s">
        <v>80</v>
      </c>
    </row>
    <row r="212" spans="2:65" s="269" customFormat="1" x14ac:dyDescent="0.2">
      <c r="B212" s="268"/>
      <c r="D212" s="263" t="s">
        <v>124</v>
      </c>
      <c r="E212" s="270" t="s">
        <v>1</v>
      </c>
      <c r="F212" s="271" t="s">
        <v>156</v>
      </c>
      <c r="H212" s="272">
        <v>8</v>
      </c>
      <c r="L212" s="268"/>
      <c r="M212" s="273"/>
      <c r="T212" s="274"/>
      <c r="AT212" s="270" t="s">
        <v>124</v>
      </c>
      <c r="AU212" s="270" t="s">
        <v>80</v>
      </c>
      <c r="AV212" s="269" t="s">
        <v>82</v>
      </c>
      <c r="AW212" s="269" t="s">
        <v>32</v>
      </c>
      <c r="AX212" s="269" t="s">
        <v>80</v>
      </c>
      <c r="AY212" s="270" t="s">
        <v>115</v>
      </c>
    </row>
    <row r="213" spans="2:65" s="239" customFormat="1" ht="25.9" customHeight="1" x14ac:dyDescent="0.2">
      <c r="B213" s="238"/>
      <c r="D213" s="240" t="s">
        <v>74</v>
      </c>
      <c r="E213" s="241" t="s">
        <v>286</v>
      </c>
      <c r="F213" s="241" t="s">
        <v>287</v>
      </c>
      <c r="J213" s="242">
        <f>BK213</f>
        <v>0</v>
      </c>
      <c r="L213" s="238"/>
      <c r="M213" s="243"/>
      <c r="P213" s="244">
        <f>P214+P215</f>
        <v>0</v>
      </c>
      <c r="R213" s="244">
        <f>R214+R215</f>
        <v>0</v>
      </c>
      <c r="T213" s="245">
        <f>T214+T215</f>
        <v>0</v>
      </c>
      <c r="AR213" s="240" t="s">
        <v>142</v>
      </c>
      <c r="AT213" s="246" t="s">
        <v>74</v>
      </c>
      <c r="AU213" s="246" t="s">
        <v>75</v>
      </c>
      <c r="AY213" s="240" t="s">
        <v>115</v>
      </c>
      <c r="BK213" s="247">
        <f>BK214+BK215</f>
        <v>0</v>
      </c>
    </row>
    <row r="214" spans="2:65" s="1" customFormat="1" ht="12" x14ac:dyDescent="0.2">
      <c r="B214" s="122"/>
      <c r="C214" s="250" t="s">
        <v>409</v>
      </c>
      <c r="D214" s="250" t="s">
        <v>118</v>
      </c>
      <c r="E214" s="251" t="s">
        <v>289</v>
      </c>
      <c r="F214" s="252" t="s">
        <v>290</v>
      </c>
      <c r="G214" s="253" t="s">
        <v>166</v>
      </c>
      <c r="H214" s="254">
        <v>1</v>
      </c>
      <c r="I214" s="255"/>
      <c r="J214" s="255">
        <f>ROUND(I214*H214,2)</f>
        <v>0</v>
      </c>
      <c r="K214" s="129"/>
      <c r="L214" s="27"/>
      <c r="M214" s="256" t="s">
        <v>1</v>
      </c>
      <c r="N214" s="257" t="s">
        <v>40</v>
      </c>
      <c r="O214" s="258">
        <v>0</v>
      </c>
      <c r="P214" s="258">
        <f>O214*H214</f>
        <v>0</v>
      </c>
      <c r="Q214" s="258">
        <v>0</v>
      </c>
      <c r="R214" s="258">
        <f>Q214*H214</f>
        <v>0</v>
      </c>
      <c r="S214" s="258">
        <v>0</v>
      </c>
      <c r="T214" s="259">
        <f>S214*H214</f>
        <v>0</v>
      </c>
      <c r="AR214" s="260" t="s">
        <v>291</v>
      </c>
      <c r="AT214" s="260" t="s">
        <v>118</v>
      </c>
      <c r="AU214" s="260" t="s">
        <v>80</v>
      </c>
      <c r="AY214" s="15" t="s">
        <v>115</v>
      </c>
      <c r="BE214" s="135">
        <f>IF(N214="základní",J214,0)</f>
        <v>0</v>
      </c>
      <c r="BF214" s="135">
        <f>IF(N214="snížená",J214,0)</f>
        <v>0</v>
      </c>
      <c r="BG214" s="135">
        <f>IF(N214="zákl. přenesená",J214,0)</f>
        <v>0</v>
      </c>
      <c r="BH214" s="135">
        <f>IF(N214="sníž. přenesená",J214,0)</f>
        <v>0</v>
      </c>
      <c r="BI214" s="135">
        <f>IF(N214="nulová",J214,0)</f>
        <v>0</v>
      </c>
      <c r="BJ214" s="15" t="s">
        <v>80</v>
      </c>
      <c r="BK214" s="135">
        <f>ROUND(I214*H214,2)</f>
        <v>0</v>
      </c>
      <c r="BL214" s="15" t="s">
        <v>291</v>
      </c>
      <c r="BM214" s="260" t="s">
        <v>410</v>
      </c>
    </row>
    <row r="215" spans="2:65" s="239" customFormat="1" ht="22.9" customHeight="1" x14ac:dyDescent="0.2">
      <c r="B215" s="238"/>
      <c r="D215" s="240" t="s">
        <v>74</v>
      </c>
      <c r="E215" s="248" t="s">
        <v>411</v>
      </c>
      <c r="F215" s="248" t="s">
        <v>412</v>
      </c>
      <c r="J215" s="249">
        <f>BK215</f>
        <v>0</v>
      </c>
      <c r="L215" s="238"/>
      <c r="M215" s="243"/>
      <c r="P215" s="244">
        <f>P216</f>
        <v>0</v>
      </c>
      <c r="R215" s="244">
        <f>R216</f>
        <v>0</v>
      </c>
      <c r="T215" s="245">
        <f>T216</f>
        <v>0</v>
      </c>
      <c r="AR215" s="240" t="s">
        <v>142</v>
      </c>
      <c r="AT215" s="246" t="s">
        <v>74</v>
      </c>
      <c r="AU215" s="246" t="s">
        <v>80</v>
      </c>
      <c r="AY215" s="240" t="s">
        <v>115</v>
      </c>
      <c r="BK215" s="247">
        <f>BK216</f>
        <v>0</v>
      </c>
    </row>
    <row r="216" spans="2:65" s="1" customFormat="1" ht="36" x14ac:dyDescent="0.2">
      <c r="B216" s="122"/>
      <c r="C216" s="250" t="s">
        <v>413</v>
      </c>
      <c r="D216" s="250" t="s">
        <v>118</v>
      </c>
      <c r="E216" s="251" t="s">
        <v>414</v>
      </c>
      <c r="F216" s="252" t="s">
        <v>415</v>
      </c>
      <c r="G216" s="253" t="s">
        <v>416</v>
      </c>
      <c r="H216" s="254">
        <v>1</v>
      </c>
      <c r="I216" s="255"/>
      <c r="J216" s="255">
        <f>ROUND(I216*H216,2)</f>
        <v>0</v>
      </c>
      <c r="K216" s="129"/>
      <c r="L216" s="27"/>
      <c r="M216" s="286" t="s">
        <v>1</v>
      </c>
      <c r="N216" s="287" t="s">
        <v>40</v>
      </c>
      <c r="O216" s="288">
        <v>0</v>
      </c>
      <c r="P216" s="288">
        <f>O216*H216</f>
        <v>0</v>
      </c>
      <c r="Q216" s="288">
        <v>0</v>
      </c>
      <c r="R216" s="288">
        <f>Q216*H216</f>
        <v>0</v>
      </c>
      <c r="S216" s="288">
        <v>0</v>
      </c>
      <c r="T216" s="289">
        <f>S216*H216</f>
        <v>0</v>
      </c>
      <c r="AR216" s="260" t="s">
        <v>291</v>
      </c>
      <c r="AT216" s="260" t="s">
        <v>118</v>
      </c>
      <c r="AU216" s="260" t="s">
        <v>82</v>
      </c>
      <c r="AY216" s="15" t="s">
        <v>115</v>
      </c>
      <c r="BE216" s="135">
        <f>IF(N216="základní",J216,0)</f>
        <v>0</v>
      </c>
      <c r="BF216" s="135">
        <f>IF(N216="snížená",J216,0)</f>
        <v>0</v>
      </c>
      <c r="BG216" s="135">
        <f>IF(N216="zákl. přenesená",J216,0)</f>
        <v>0</v>
      </c>
      <c r="BH216" s="135">
        <f>IF(N216="sníž. přenesená",J216,0)</f>
        <v>0</v>
      </c>
      <c r="BI216" s="135">
        <f>IF(N216="nulová",J216,0)</f>
        <v>0</v>
      </c>
      <c r="BJ216" s="15" t="s">
        <v>80</v>
      </c>
      <c r="BK216" s="135">
        <f>ROUND(I216*H216,2)</f>
        <v>0</v>
      </c>
      <c r="BL216" s="15" t="s">
        <v>291</v>
      </c>
      <c r="BM216" s="260" t="s">
        <v>417</v>
      </c>
    </row>
    <row r="217" spans="2:65" s="1" customFormat="1" ht="6.95" customHeight="1" x14ac:dyDescent="0.2">
      <c r="B217" s="39"/>
      <c r="C217" s="40"/>
      <c r="D217" s="40"/>
      <c r="E217" s="40"/>
      <c r="F217" s="40"/>
      <c r="G217" s="40"/>
      <c r="H217" s="40"/>
      <c r="I217" s="40"/>
      <c r="J217" s="40"/>
      <c r="K217" s="40"/>
      <c r="L217" s="27"/>
    </row>
  </sheetData>
  <autoFilter ref="C127:K216" xr:uid="{00000000-0009-0000-0000-000001000000}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3C800-0687-4B63-A218-6AE325CD0CB9}">
  <sheetPr>
    <pageSetUpPr fitToPage="1"/>
  </sheetPr>
  <dimension ref="B2:BM137"/>
  <sheetViews>
    <sheetView showGridLines="0" topLeftCell="A126" workbookViewId="0">
      <selection activeCell="V18" sqref="V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4.5" customWidth="1"/>
    <col min="6" max="6" width="72.66406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352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298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 x14ac:dyDescent="0.2">
      <c r="B4" s="18"/>
      <c r="D4" s="165" t="s">
        <v>83</v>
      </c>
      <c r="L4" s="18"/>
      <c r="M4" s="206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169" t="s">
        <v>14</v>
      </c>
      <c r="L6" s="18"/>
    </row>
    <row r="7" spans="2:46" ht="26.25" customHeight="1" x14ac:dyDescent="0.2">
      <c r="B7" s="18"/>
      <c r="E7" s="350" t="str">
        <f>'[1]Rekapitulace zakázky'!K6</f>
        <v>Rekonstrukce učebny přírodních věd v objektu ZŠ Lískovec, K Sedlištím 320, F-M</v>
      </c>
      <c r="F7" s="351"/>
      <c r="G7" s="351"/>
      <c r="H7" s="351"/>
      <c r="L7" s="18"/>
    </row>
    <row r="8" spans="2:46" s="1" customFormat="1" ht="12" customHeight="1" x14ac:dyDescent="0.2">
      <c r="B8" s="27"/>
      <c r="D8" s="169" t="s">
        <v>299</v>
      </c>
      <c r="L8" s="27"/>
    </row>
    <row r="9" spans="2:46" s="1" customFormat="1" ht="16.5" customHeight="1" x14ac:dyDescent="0.2">
      <c r="B9" s="27"/>
      <c r="E9" s="342" t="s">
        <v>418</v>
      </c>
      <c r="F9" s="349"/>
      <c r="G9" s="349"/>
      <c r="H9" s="349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169" t="s">
        <v>16</v>
      </c>
      <c r="F11" s="167" t="s">
        <v>1</v>
      </c>
      <c r="I11" s="169" t="s">
        <v>17</v>
      </c>
      <c r="J11" s="167" t="s">
        <v>1</v>
      </c>
      <c r="L11" s="27"/>
    </row>
    <row r="12" spans="2:46" s="1" customFormat="1" ht="12" customHeight="1" x14ac:dyDescent="0.2">
      <c r="B12" s="27"/>
      <c r="D12" s="169" t="s">
        <v>18</v>
      </c>
      <c r="F12" s="167" t="s">
        <v>19</v>
      </c>
      <c r="I12" s="169" t="s">
        <v>20</v>
      </c>
      <c r="J12" s="186">
        <f>'[1]Rekapitulace zakázky'!AN8</f>
        <v>44595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169" t="s">
        <v>22</v>
      </c>
      <c r="I14" s="169" t="s">
        <v>23</v>
      </c>
      <c r="J14" s="167" t="s">
        <v>24</v>
      </c>
      <c r="L14" s="27"/>
    </row>
    <row r="15" spans="2:46" s="1" customFormat="1" ht="18" customHeight="1" x14ac:dyDescent="0.2">
      <c r="B15" s="27"/>
      <c r="E15" s="167" t="s">
        <v>25</v>
      </c>
      <c r="I15" s="169" t="s">
        <v>26</v>
      </c>
      <c r="J15" s="167" t="s">
        <v>1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169" t="s">
        <v>27</v>
      </c>
      <c r="I17" s="169" t="s">
        <v>23</v>
      </c>
      <c r="J17" s="167"/>
      <c r="L17" s="27"/>
    </row>
    <row r="18" spans="2:12" s="1" customFormat="1" ht="18" customHeight="1" x14ac:dyDescent="0.2">
      <c r="B18" s="27"/>
      <c r="E18" s="167"/>
      <c r="I18" s="169" t="s">
        <v>26</v>
      </c>
      <c r="J18" s="167"/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169" t="s">
        <v>31</v>
      </c>
      <c r="I20" s="169" t="s">
        <v>23</v>
      </c>
      <c r="J20" s="167" t="str">
        <f>IF('[1]Rekapitulace zakázky'!AN16="","",'[1]Rekapitulace zakázky'!AN16)</f>
        <v/>
      </c>
      <c r="L20" s="27"/>
    </row>
    <row r="21" spans="2:12" s="1" customFormat="1" ht="18" customHeight="1" x14ac:dyDescent="0.2">
      <c r="B21" s="27"/>
      <c r="E21" s="167" t="str">
        <f>IF('[1]Rekapitulace zakázky'!E17="","",'[1]Rekapitulace zakázky'!E17)</f>
        <v xml:space="preserve"> </v>
      </c>
      <c r="I21" s="169" t="s">
        <v>26</v>
      </c>
      <c r="J21" s="167" t="str">
        <f>IF('[1]Rekapitulace zakázky'!AN17="","",'[1]Rekapitulace zakázky'!AN17)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169" t="s">
        <v>33</v>
      </c>
      <c r="I23" s="169" t="s">
        <v>23</v>
      </c>
      <c r="J23" s="167" t="str">
        <f>IF('[1]Rekapitulace zakázky'!AN19="","",'[1]Rekapitulace zakázky'!AN19)</f>
        <v/>
      </c>
      <c r="L23" s="27"/>
    </row>
    <row r="24" spans="2:12" s="1" customFormat="1" ht="18" customHeight="1" x14ac:dyDescent="0.2">
      <c r="B24" s="27"/>
      <c r="E24" s="167" t="str">
        <f>IF('[1]Rekapitulace zakázky'!E20="","",'[1]Rekapitulace zakázky'!E20)</f>
        <v xml:space="preserve"> </v>
      </c>
      <c r="I24" s="169" t="s">
        <v>26</v>
      </c>
      <c r="J24" s="167" t="str">
        <f>IF('[1]Rekapitulace zakázky'!AN20="","",'[1]Rekapitulace zakázky'!AN20)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169" t="s">
        <v>34</v>
      </c>
      <c r="L26" s="27"/>
    </row>
    <row r="27" spans="2:12" s="7" customFormat="1" ht="16.5" customHeight="1" x14ac:dyDescent="0.2">
      <c r="B27" s="78"/>
      <c r="E27" s="346" t="s">
        <v>1</v>
      </c>
      <c r="F27" s="346"/>
      <c r="G27" s="346"/>
      <c r="H27" s="346"/>
      <c r="L27" s="78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207" t="s">
        <v>35</v>
      </c>
      <c r="J30" s="195">
        <f>ROUND(J119,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173" t="s">
        <v>37</v>
      </c>
      <c r="I32" s="173" t="s">
        <v>36</v>
      </c>
      <c r="J32" s="173" t="s">
        <v>38</v>
      </c>
      <c r="L32" s="27"/>
    </row>
    <row r="33" spans="2:12" s="1" customFormat="1" ht="14.45" customHeight="1" x14ac:dyDescent="0.2">
      <c r="B33" s="27"/>
      <c r="D33" s="208" t="s">
        <v>39</v>
      </c>
      <c r="E33" s="169" t="s">
        <v>40</v>
      </c>
      <c r="F33" s="209">
        <f>ROUND((SUM(BE119:BE136)),  2)</f>
        <v>0</v>
      </c>
      <c r="I33" s="210">
        <v>0.21</v>
      </c>
      <c r="J33" s="209">
        <f>ROUND(((SUM(BE119:BE136))*I33),  2)</f>
        <v>0</v>
      </c>
      <c r="L33" s="27"/>
    </row>
    <row r="34" spans="2:12" s="1" customFormat="1" ht="14.45" customHeight="1" x14ac:dyDescent="0.2">
      <c r="B34" s="27"/>
      <c r="E34" s="169" t="s">
        <v>41</v>
      </c>
      <c r="F34" s="209">
        <f>ROUND((SUM(BF119:BF136)),  2)</f>
        <v>0</v>
      </c>
      <c r="I34" s="210">
        <v>0.15</v>
      </c>
      <c r="J34" s="209">
        <f>ROUND(((SUM(BF119:BF136))*I34),  2)</f>
        <v>0</v>
      </c>
      <c r="L34" s="27"/>
    </row>
    <row r="35" spans="2:12" s="1" customFormat="1" ht="14.45" hidden="1" customHeight="1" x14ac:dyDescent="0.2">
      <c r="B35" s="27"/>
      <c r="E35" s="169" t="s">
        <v>42</v>
      </c>
      <c r="F35" s="209">
        <f>ROUND((SUM(BG119:BG136)),  2)</f>
        <v>0</v>
      </c>
      <c r="I35" s="210">
        <v>0.21</v>
      </c>
      <c r="J35" s="209">
        <f>0</f>
        <v>0</v>
      </c>
      <c r="L35" s="27"/>
    </row>
    <row r="36" spans="2:12" s="1" customFormat="1" ht="14.45" hidden="1" customHeight="1" x14ac:dyDescent="0.2">
      <c r="B36" s="27"/>
      <c r="E36" s="169" t="s">
        <v>43</v>
      </c>
      <c r="F36" s="209">
        <f>ROUND((SUM(BH119:BH136)),  2)</f>
        <v>0</v>
      </c>
      <c r="I36" s="210">
        <v>0.15</v>
      </c>
      <c r="J36" s="209">
        <f>0</f>
        <v>0</v>
      </c>
      <c r="L36" s="27"/>
    </row>
    <row r="37" spans="2:12" s="1" customFormat="1" ht="14.45" hidden="1" customHeight="1" x14ac:dyDescent="0.2">
      <c r="B37" s="27"/>
      <c r="E37" s="169" t="s">
        <v>44</v>
      </c>
      <c r="F37" s="209">
        <f>ROUND((SUM(BI119:BI136)),  2)</f>
        <v>0</v>
      </c>
      <c r="I37" s="210">
        <v>0</v>
      </c>
      <c r="J37" s="209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3"/>
      <c r="D39" s="211" t="s">
        <v>45</v>
      </c>
      <c r="E39" s="51"/>
      <c r="F39" s="51"/>
      <c r="G39" s="212" t="s">
        <v>46</v>
      </c>
      <c r="H39" s="213" t="s">
        <v>47</v>
      </c>
      <c r="I39" s="51"/>
      <c r="J39" s="214">
        <f>SUM(J30:J37)</f>
        <v>0</v>
      </c>
      <c r="K39" s="88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27"/>
      <c r="D50" s="178" t="s">
        <v>48</v>
      </c>
      <c r="E50" s="37"/>
      <c r="F50" s="37"/>
      <c r="G50" s="178" t="s">
        <v>49</v>
      </c>
      <c r="H50" s="37"/>
      <c r="I50" s="37"/>
      <c r="J50" s="37"/>
      <c r="K50" s="37"/>
      <c r="L50" s="27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27"/>
      <c r="D61" s="179" t="s">
        <v>50</v>
      </c>
      <c r="E61" s="29"/>
      <c r="F61" s="215" t="s">
        <v>51</v>
      </c>
      <c r="G61" s="179" t="s">
        <v>50</v>
      </c>
      <c r="H61" s="29"/>
      <c r="I61" s="29"/>
      <c r="J61" s="216" t="s">
        <v>51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27"/>
      <c r="D65" s="178" t="s">
        <v>52</v>
      </c>
      <c r="E65" s="37"/>
      <c r="F65" s="37"/>
      <c r="G65" s="178" t="s">
        <v>53</v>
      </c>
      <c r="H65" s="37"/>
      <c r="I65" s="37"/>
      <c r="J65" s="37"/>
      <c r="K65" s="37"/>
      <c r="L65" s="27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27"/>
      <c r="D76" s="179" t="s">
        <v>50</v>
      </c>
      <c r="E76" s="29"/>
      <c r="F76" s="215" t="s">
        <v>51</v>
      </c>
      <c r="G76" s="179" t="s">
        <v>50</v>
      </c>
      <c r="H76" s="29"/>
      <c r="I76" s="29"/>
      <c r="J76" s="216" t="s">
        <v>51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65" t="s">
        <v>84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169" t="s">
        <v>14</v>
      </c>
      <c r="L84" s="27"/>
    </row>
    <row r="85" spans="2:47" s="1" customFormat="1" ht="26.25" customHeight="1" x14ac:dyDescent="0.2">
      <c r="B85" s="27"/>
      <c r="E85" s="350" t="str">
        <f>E7</f>
        <v>Rekonstrukce učebny přírodních věd v objektu ZŠ Lískovec, K Sedlištím 320, F-M</v>
      </c>
      <c r="F85" s="351"/>
      <c r="G85" s="351"/>
      <c r="H85" s="351"/>
      <c r="L85" s="27"/>
    </row>
    <row r="86" spans="2:47" s="1" customFormat="1" ht="12" customHeight="1" x14ac:dyDescent="0.2">
      <c r="B86" s="27"/>
      <c r="C86" s="169" t="s">
        <v>299</v>
      </c>
      <c r="L86" s="27"/>
    </row>
    <row r="87" spans="2:47" s="1" customFormat="1" ht="16.5" customHeight="1" x14ac:dyDescent="0.2">
      <c r="B87" s="27"/>
      <c r="E87" s="342" t="str">
        <f>E9</f>
        <v>O2 - elektroinstalační práce</v>
      </c>
      <c r="F87" s="349"/>
      <c r="G87" s="349"/>
      <c r="H87" s="349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169" t="s">
        <v>18</v>
      </c>
      <c r="F89" s="167" t="str">
        <f>F12</f>
        <v xml:space="preserve"> </v>
      </c>
      <c r="I89" s="169" t="s">
        <v>20</v>
      </c>
      <c r="J89" s="186">
        <f>IF(J12="","",J12)</f>
        <v>44595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169" t="s">
        <v>22</v>
      </c>
      <c r="F91" s="167" t="str">
        <f>E15</f>
        <v>ZŠ a MŠ F-M, Lískovec, K Sedlištím 320, F-M</v>
      </c>
      <c r="I91" s="169" t="s">
        <v>31</v>
      </c>
      <c r="J91" s="171" t="str">
        <f>E21</f>
        <v xml:space="preserve"> </v>
      </c>
      <c r="L91" s="27"/>
    </row>
    <row r="92" spans="2:47" s="1" customFormat="1" ht="15.2" customHeight="1" x14ac:dyDescent="0.2">
      <c r="B92" s="27"/>
      <c r="C92" s="169" t="s">
        <v>27</v>
      </c>
      <c r="F92" s="167"/>
      <c r="I92" s="169" t="s">
        <v>33</v>
      </c>
      <c r="J92" s="171" t="str">
        <f>E24</f>
        <v xml:space="preserve"> </v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217" t="s">
        <v>85</v>
      </c>
      <c r="D94" s="83"/>
      <c r="E94" s="83"/>
      <c r="F94" s="83"/>
      <c r="G94" s="83"/>
      <c r="H94" s="83"/>
      <c r="I94" s="83"/>
      <c r="J94" s="218" t="s">
        <v>86</v>
      </c>
      <c r="K94" s="83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219" t="s">
        <v>87</v>
      </c>
      <c r="J96" s="195">
        <f>J119</f>
        <v>0</v>
      </c>
      <c r="L96" s="27"/>
      <c r="AU96" s="15" t="s">
        <v>88</v>
      </c>
    </row>
    <row r="97" spans="2:12" s="221" customFormat="1" ht="24.95" customHeight="1" x14ac:dyDescent="0.2">
      <c r="B97" s="220"/>
      <c r="D97" s="222" t="s">
        <v>94</v>
      </c>
      <c r="E97" s="223"/>
      <c r="F97" s="223"/>
      <c r="G97" s="223"/>
      <c r="H97" s="223"/>
      <c r="I97" s="223"/>
      <c r="J97" s="224">
        <f>J120</f>
        <v>0</v>
      </c>
      <c r="L97" s="220"/>
    </row>
    <row r="98" spans="2:12" s="226" customFormat="1" ht="19.899999999999999" customHeight="1" x14ac:dyDescent="0.2">
      <c r="B98" s="225"/>
      <c r="D98" s="227" t="s">
        <v>419</v>
      </c>
      <c r="E98" s="228"/>
      <c r="F98" s="228"/>
      <c r="G98" s="228"/>
      <c r="H98" s="228"/>
      <c r="I98" s="228"/>
      <c r="J98" s="229">
        <f>J121</f>
        <v>0</v>
      </c>
      <c r="L98" s="225"/>
    </row>
    <row r="99" spans="2:12" s="221" customFormat="1" ht="24.95" customHeight="1" x14ac:dyDescent="0.2">
      <c r="B99" s="220"/>
      <c r="D99" s="222" t="s">
        <v>99</v>
      </c>
      <c r="E99" s="223"/>
      <c r="F99" s="223"/>
      <c r="G99" s="223"/>
      <c r="H99" s="223"/>
      <c r="I99" s="223"/>
      <c r="J99" s="224">
        <f>J135</f>
        <v>0</v>
      </c>
      <c r="L99" s="220"/>
    </row>
    <row r="100" spans="2:12" s="1" customFormat="1" ht="21.75" customHeight="1" x14ac:dyDescent="0.2">
      <c r="B100" s="27"/>
      <c r="L100" s="27"/>
    </row>
    <row r="101" spans="2:12" s="1" customFormat="1" ht="6.95" customHeight="1" x14ac:dyDescent="0.2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27"/>
    </row>
    <row r="105" spans="2:12" s="1" customFormat="1" ht="6.95" customHeight="1" x14ac:dyDescent="0.2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7"/>
    </row>
    <row r="106" spans="2:12" s="1" customFormat="1" ht="24.95" customHeight="1" x14ac:dyDescent="0.2">
      <c r="B106" s="27"/>
      <c r="C106" s="165" t="s">
        <v>100</v>
      </c>
      <c r="L106" s="27"/>
    </row>
    <row r="107" spans="2:12" s="1" customFormat="1" ht="6.95" customHeight="1" x14ac:dyDescent="0.2">
      <c r="B107" s="27"/>
      <c r="L107" s="27"/>
    </row>
    <row r="108" spans="2:12" s="1" customFormat="1" ht="12" customHeight="1" x14ac:dyDescent="0.2">
      <c r="B108" s="27"/>
      <c r="C108" s="169" t="s">
        <v>14</v>
      </c>
      <c r="L108" s="27"/>
    </row>
    <row r="109" spans="2:12" s="1" customFormat="1" ht="26.25" customHeight="1" x14ac:dyDescent="0.2">
      <c r="B109" s="27"/>
      <c r="E109" s="350" t="str">
        <f>E7</f>
        <v>Rekonstrukce učebny přírodních věd v objektu ZŠ Lískovec, K Sedlištím 320, F-M</v>
      </c>
      <c r="F109" s="351"/>
      <c r="G109" s="351"/>
      <c r="H109" s="351"/>
      <c r="L109" s="27"/>
    </row>
    <row r="110" spans="2:12" s="1" customFormat="1" ht="12" customHeight="1" x14ac:dyDescent="0.2">
      <c r="B110" s="27"/>
      <c r="C110" s="169" t="s">
        <v>299</v>
      </c>
      <c r="L110" s="27"/>
    </row>
    <row r="111" spans="2:12" s="1" customFormat="1" ht="16.5" customHeight="1" x14ac:dyDescent="0.2">
      <c r="B111" s="27"/>
      <c r="E111" s="342" t="str">
        <f>E9</f>
        <v>O2 - elektroinstalační práce</v>
      </c>
      <c r="F111" s="349"/>
      <c r="G111" s="349"/>
      <c r="H111" s="349"/>
      <c r="L111" s="27"/>
    </row>
    <row r="112" spans="2:12" s="1" customFormat="1" ht="6.95" customHeight="1" x14ac:dyDescent="0.2">
      <c r="B112" s="27"/>
      <c r="L112" s="27"/>
    </row>
    <row r="113" spans="2:65" s="1" customFormat="1" ht="12" customHeight="1" x14ac:dyDescent="0.2">
      <c r="B113" s="27"/>
      <c r="C113" s="169" t="s">
        <v>18</v>
      </c>
      <c r="F113" s="167" t="str">
        <f>F12</f>
        <v xml:space="preserve"> </v>
      </c>
      <c r="I113" s="169" t="s">
        <v>20</v>
      </c>
      <c r="J113" s="186">
        <f>IF(J12="","",J12)</f>
        <v>44595</v>
      </c>
      <c r="L113" s="27"/>
    </row>
    <row r="114" spans="2:65" s="1" customFormat="1" ht="6.95" customHeight="1" x14ac:dyDescent="0.2">
      <c r="B114" s="27"/>
      <c r="L114" s="27"/>
    </row>
    <row r="115" spans="2:65" s="1" customFormat="1" ht="15.2" customHeight="1" x14ac:dyDescent="0.2">
      <c r="B115" s="27"/>
      <c r="C115" s="169" t="s">
        <v>22</v>
      </c>
      <c r="F115" s="167" t="str">
        <f>E15</f>
        <v>ZŠ a MŠ F-M, Lískovec, K Sedlištím 320, F-M</v>
      </c>
      <c r="I115" s="169" t="s">
        <v>31</v>
      </c>
      <c r="J115" s="171" t="str">
        <f>E21</f>
        <v xml:space="preserve"> </v>
      </c>
      <c r="L115" s="27"/>
    </row>
    <row r="116" spans="2:65" s="1" customFormat="1" ht="15.2" customHeight="1" x14ac:dyDescent="0.2">
      <c r="B116" s="27"/>
      <c r="C116" s="169" t="s">
        <v>27</v>
      </c>
      <c r="F116" s="167"/>
      <c r="I116" s="169" t="s">
        <v>33</v>
      </c>
      <c r="J116" s="171" t="str">
        <f>E24</f>
        <v xml:space="preserve"> </v>
      </c>
      <c r="L116" s="27"/>
    </row>
    <row r="117" spans="2:65" s="1" customFormat="1" ht="10.35" customHeight="1" x14ac:dyDescent="0.2">
      <c r="B117" s="27"/>
      <c r="L117" s="27"/>
    </row>
    <row r="118" spans="2:65" s="10" customFormat="1" ht="29.25" customHeight="1" x14ac:dyDescent="0.2">
      <c r="B118" s="102"/>
      <c r="C118" s="230" t="s">
        <v>101</v>
      </c>
      <c r="D118" s="231" t="s">
        <v>60</v>
      </c>
      <c r="E118" s="231" t="s">
        <v>56</v>
      </c>
      <c r="F118" s="231" t="s">
        <v>57</v>
      </c>
      <c r="G118" s="231" t="s">
        <v>102</v>
      </c>
      <c r="H118" s="231" t="s">
        <v>103</v>
      </c>
      <c r="I118" s="231" t="s">
        <v>104</v>
      </c>
      <c r="J118" s="232" t="s">
        <v>86</v>
      </c>
      <c r="K118" s="233" t="s">
        <v>105</v>
      </c>
      <c r="L118" s="102"/>
      <c r="M118" s="188" t="s">
        <v>1</v>
      </c>
      <c r="N118" s="189" t="s">
        <v>39</v>
      </c>
      <c r="O118" s="189" t="s">
        <v>106</v>
      </c>
      <c r="P118" s="189" t="s">
        <v>107</v>
      </c>
      <c r="Q118" s="189" t="s">
        <v>108</v>
      </c>
      <c r="R118" s="189" t="s">
        <v>109</v>
      </c>
      <c r="S118" s="189" t="s">
        <v>110</v>
      </c>
      <c r="T118" s="190" t="s">
        <v>111</v>
      </c>
    </row>
    <row r="119" spans="2:65" s="1" customFormat="1" ht="22.9" customHeight="1" x14ac:dyDescent="0.25">
      <c r="B119" s="27"/>
      <c r="C119" s="193" t="s">
        <v>112</v>
      </c>
      <c r="J119" s="234">
        <f>BK119</f>
        <v>0</v>
      </c>
      <c r="L119" s="27"/>
      <c r="M119" s="56"/>
      <c r="N119" s="48"/>
      <c r="O119" s="48"/>
      <c r="P119" s="235">
        <f>P120+P135</f>
        <v>62.397999999999996</v>
      </c>
      <c r="Q119" s="48"/>
      <c r="R119" s="235">
        <f>R120+R135</f>
        <v>1.89E-2</v>
      </c>
      <c r="S119" s="48"/>
      <c r="T119" s="236">
        <f>T120+T135</f>
        <v>0</v>
      </c>
      <c r="AT119" s="15" t="s">
        <v>74</v>
      </c>
      <c r="AU119" s="15" t="s">
        <v>88</v>
      </c>
      <c r="BK119" s="237">
        <f>BK120+BK135</f>
        <v>0</v>
      </c>
    </row>
    <row r="120" spans="2:65" s="239" customFormat="1" ht="25.9" customHeight="1" x14ac:dyDescent="0.2">
      <c r="B120" s="238"/>
      <c r="D120" s="240" t="s">
        <v>74</v>
      </c>
      <c r="E120" s="241" t="s">
        <v>160</v>
      </c>
      <c r="F120" s="241" t="s">
        <v>161</v>
      </c>
      <c r="J120" s="242">
        <f>BK120</f>
        <v>0</v>
      </c>
      <c r="L120" s="238"/>
      <c r="M120" s="243"/>
      <c r="P120" s="244">
        <f>P121</f>
        <v>62.397999999999996</v>
      </c>
      <c r="R120" s="244">
        <f>R121</f>
        <v>1.89E-2</v>
      </c>
      <c r="T120" s="245">
        <f>T121</f>
        <v>0</v>
      </c>
      <c r="AR120" s="240" t="s">
        <v>82</v>
      </c>
      <c r="AT120" s="246" t="s">
        <v>74</v>
      </c>
      <c r="AU120" s="246" t="s">
        <v>75</v>
      </c>
      <c r="AY120" s="240" t="s">
        <v>115</v>
      </c>
      <c r="BK120" s="247">
        <f>BK121</f>
        <v>0</v>
      </c>
    </row>
    <row r="121" spans="2:65" s="239" customFormat="1" ht="22.9" customHeight="1" x14ac:dyDescent="0.2">
      <c r="B121" s="238"/>
      <c r="D121" s="240" t="s">
        <v>74</v>
      </c>
      <c r="E121" s="248" t="s">
        <v>420</v>
      </c>
      <c r="F121" s="248" t="s">
        <v>421</v>
      </c>
      <c r="J121" s="249">
        <f>BK121</f>
        <v>0</v>
      </c>
      <c r="L121" s="238"/>
      <c r="M121" s="243"/>
      <c r="P121" s="244">
        <f>SUM(P122:P134)</f>
        <v>62.397999999999996</v>
      </c>
      <c r="R121" s="244">
        <f>SUM(R122:R134)</f>
        <v>1.89E-2</v>
      </c>
      <c r="T121" s="245">
        <f>SUM(T122:T134)</f>
        <v>0</v>
      </c>
      <c r="AR121" s="240" t="s">
        <v>82</v>
      </c>
      <c r="AT121" s="246" t="s">
        <v>74</v>
      </c>
      <c r="AU121" s="246" t="s">
        <v>80</v>
      </c>
      <c r="AY121" s="240" t="s">
        <v>115</v>
      </c>
      <c r="BK121" s="247">
        <f>SUM(BK122:BK134)</f>
        <v>0</v>
      </c>
    </row>
    <row r="122" spans="2:65" s="1" customFormat="1" ht="12" x14ac:dyDescent="0.2">
      <c r="B122" s="122"/>
      <c r="C122" s="250" t="s">
        <v>80</v>
      </c>
      <c r="D122" s="250" t="s">
        <v>118</v>
      </c>
      <c r="E122" s="251" t="s">
        <v>422</v>
      </c>
      <c r="F122" s="252" t="s">
        <v>423</v>
      </c>
      <c r="G122" s="253" t="s">
        <v>281</v>
      </c>
      <c r="H122" s="254">
        <v>50</v>
      </c>
      <c r="I122" s="255"/>
      <c r="J122" s="255">
        <f>ROUND(I122*H122,2)</f>
        <v>0</v>
      </c>
      <c r="K122" s="129"/>
      <c r="L122" s="27"/>
      <c r="M122" s="256" t="s">
        <v>1</v>
      </c>
      <c r="N122" s="257" t="s">
        <v>40</v>
      </c>
      <c r="O122" s="258">
        <v>1</v>
      </c>
      <c r="P122" s="258">
        <f>O122*H122</f>
        <v>50</v>
      </c>
      <c r="Q122" s="258">
        <v>0</v>
      </c>
      <c r="R122" s="258">
        <f>Q122*H122</f>
        <v>0</v>
      </c>
      <c r="S122" s="258">
        <v>0</v>
      </c>
      <c r="T122" s="259">
        <f>S122*H122</f>
        <v>0</v>
      </c>
      <c r="AR122" s="260" t="s">
        <v>282</v>
      </c>
      <c r="AT122" s="260" t="s">
        <v>118</v>
      </c>
      <c r="AU122" s="260" t="s">
        <v>82</v>
      </c>
      <c r="AY122" s="15" t="s">
        <v>115</v>
      </c>
      <c r="BE122" s="135">
        <f>IF(N122="základní",J122,0)</f>
        <v>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5" t="s">
        <v>80</v>
      </c>
      <c r="BK122" s="135">
        <f>ROUND(I122*H122,2)</f>
        <v>0</v>
      </c>
      <c r="BL122" s="15" t="s">
        <v>282</v>
      </c>
      <c r="BM122" s="260" t="s">
        <v>424</v>
      </c>
    </row>
    <row r="123" spans="2:65" s="1" customFormat="1" ht="87.75" x14ac:dyDescent="0.2">
      <c r="B123" s="27"/>
      <c r="D123" s="263" t="s">
        <v>284</v>
      </c>
      <c r="F123" s="285" t="s">
        <v>425</v>
      </c>
      <c r="L123" s="27"/>
      <c r="M123" s="159"/>
      <c r="T123" s="50"/>
      <c r="AT123" s="15" t="s">
        <v>284</v>
      </c>
      <c r="AU123" s="15" t="s">
        <v>82</v>
      </c>
    </row>
    <row r="124" spans="2:65" s="1" customFormat="1" ht="12" x14ac:dyDescent="0.2">
      <c r="B124" s="122"/>
      <c r="C124" s="275" t="s">
        <v>82</v>
      </c>
      <c r="D124" s="275" t="s">
        <v>194</v>
      </c>
      <c r="E124" s="276" t="s">
        <v>426</v>
      </c>
      <c r="F124" s="277" t="s">
        <v>427</v>
      </c>
      <c r="G124" s="278" t="s">
        <v>204</v>
      </c>
      <c r="H124" s="279">
        <v>30</v>
      </c>
      <c r="I124" s="280"/>
      <c r="J124" s="280">
        <f>ROUND(I124*H124,2)</f>
        <v>0</v>
      </c>
      <c r="K124" s="281"/>
      <c r="L124" s="282"/>
      <c r="M124" s="283" t="s">
        <v>1</v>
      </c>
      <c r="N124" s="284" t="s">
        <v>40</v>
      </c>
      <c r="O124" s="258">
        <v>0</v>
      </c>
      <c r="P124" s="258">
        <f>O124*H124</f>
        <v>0</v>
      </c>
      <c r="Q124" s="258">
        <v>6.0000000000000002E-5</v>
      </c>
      <c r="R124" s="258">
        <f>Q124*H124</f>
        <v>1.8E-3</v>
      </c>
      <c r="S124" s="258">
        <v>0</v>
      </c>
      <c r="T124" s="259">
        <f>S124*H124</f>
        <v>0</v>
      </c>
      <c r="AR124" s="260" t="s">
        <v>197</v>
      </c>
      <c r="AT124" s="260" t="s">
        <v>194</v>
      </c>
      <c r="AU124" s="260" t="s">
        <v>82</v>
      </c>
      <c r="AY124" s="15" t="s">
        <v>115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5" t="s">
        <v>80</v>
      </c>
      <c r="BK124" s="135">
        <f>ROUND(I124*H124,2)</f>
        <v>0</v>
      </c>
      <c r="BL124" s="15" t="s">
        <v>167</v>
      </c>
      <c r="BM124" s="260" t="s">
        <v>428</v>
      </c>
    </row>
    <row r="125" spans="2:65" s="269" customFormat="1" x14ac:dyDescent="0.2">
      <c r="B125" s="268"/>
      <c r="D125" s="263" t="s">
        <v>124</v>
      </c>
      <c r="F125" s="271" t="s">
        <v>429</v>
      </c>
      <c r="H125" s="272">
        <v>30</v>
      </c>
      <c r="L125" s="268"/>
      <c r="M125" s="273"/>
      <c r="T125" s="274"/>
      <c r="AT125" s="270" t="s">
        <v>124</v>
      </c>
      <c r="AU125" s="270" t="s">
        <v>82</v>
      </c>
      <c r="AV125" s="269" t="s">
        <v>82</v>
      </c>
      <c r="AW125" s="269" t="s">
        <v>3</v>
      </c>
      <c r="AX125" s="269" t="s">
        <v>80</v>
      </c>
      <c r="AY125" s="270" t="s">
        <v>115</v>
      </c>
    </row>
    <row r="126" spans="2:65" s="1" customFormat="1" ht="12" x14ac:dyDescent="0.2">
      <c r="B126" s="122"/>
      <c r="C126" s="275" t="s">
        <v>133</v>
      </c>
      <c r="D126" s="275" t="s">
        <v>194</v>
      </c>
      <c r="E126" s="276" t="s">
        <v>430</v>
      </c>
      <c r="F126" s="277" t="s">
        <v>431</v>
      </c>
      <c r="G126" s="278" t="s">
        <v>204</v>
      </c>
      <c r="H126" s="279">
        <v>8</v>
      </c>
      <c r="I126" s="280"/>
      <c r="J126" s="280">
        <f>ROUND(I126*H126,2)</f>
        <v>0</v>
      </c>
      <c r="K126" s="281"/>
      <c r="L126" s="282"/>
      <c r="M126" s="283" t="s">
        <v>1</v>
      </c>
      <c r="N126" s="284" t="s">
        <v>40</v>
      </c>
      <c r="O126" s="258">
        <v>0</v>
      </c>
      <c r="P126" s="258">
        <f>O126*H126</f>
        <v>0</v>
      </c>
      <c r="Q126" s="258">
        <v>0</v>
      </c>
      <c r="R126" s="258">
        <f>Q126*H126</f>
        <v>0</v>
      </c>
      <c r="S126" s="258">
        <v>0</v>
      </c>
      <c r="T126" s="259">
        <f>S126*H126</f>
        <v>0</v>
      </c>
      <c r="AR126" s="260" t="s">
        <v>197</v>
      </c>
      <c r="AT126" s="260" t="s">
        <v>194</v>
      </c>
      <c r="AU126" s="260" t="s">
        <v>82</v>
      </c>
      <c r="AY126" s="15" t="s">
        <v>115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5" t="s">
        <v>80</v>
      </c>
      <c r="BK126" s="135">
        <f>ROUND(I126*H126,2)</f>
        <v>0</v>
      </c>
      <c r="BL126" s="15" t="s">
        <v>167</v>
      </c>
      <c r="BM126" s="260" t="s">
        <v>432</v>
      </c>
    </row>
    <row r="127" spans="2:65" s="269" customFormat="1" x14ac:dyDescent="0.2">
      <c r="B127" s="268"/>
      <c r="D127" s="263" t="s">
        <v>124</v>
      </c>
      <c r="F127" s="271" t="s">
        <v>433</v>
      </c>
      <c r="H127" s="272">
        <v>8</v>
      </c>
      <c r="L127" s="268"/>
      <c r="M127" s="273"/>
      <c r="T127" s="274"/>
      <c r="AT127" s="270" t="s">
        <v>124</v>
      </c>
      <c r="AU127" s="270" t="s">
        <v>82</v>
      </c>
      <c r="AV127" s="269" t="s">
        <v>82</v>
      </c>
      <c r="AW127" s="269" t="s">
        <v>3</v>
      </c>
      <c r="AX127" s="269" t="s">
        <v>80</v>
      </c>
      <c r="AY127" s="270" t="s">
        <v>115</v>
      </c>
    </row>
    <row r="128" spans="2:65" s="1" customFormat="1" ht="12" x14ac:dyDescent="0.2">
      <c r="B128" s="122"/>
      <c r="C128" s="275" t="s">
        <v>122</v>
      </c>
      <c r="D128" s="275" t="s">
        <v>194</v>
      </c>
      <c r="E128" s="276" t="s">
        <v>434</v>
      </c>
      <c r="F128" s="277" t="s">
        <v>435</v>
      </c>
      <c r="G128" s="278" t="s">
        <v>166</v>
      </c>
      <c r="H128" s="279">
        <v>8</v>
      </c>
      <c r="I128" s="280"/>
      <c r="J128" s="280">
        <f>ROUND(I128*H128,2)</f>
        <v>0</v>
      </c>
      <c r="K128" s="281"/>
      <c r="L128" s="282"/>
      <c r="M128" s="283" t="s">
        <v>1</v>
      </c>
      <c r="N128" s="284" t="s">
        <v>40</v>
      </c>
      <c r="O128" s="258">
        <v>0</v>
      </c>
      <c r="P128" s="258">
        <f>O128*H128</f>
        <v>0</v>
      </c>
      <c r="Q128" s="258">
        <v>1.4999999999999999E-4</v>
      </c>
      <c r="R128" s="258">
        <f>Q128*H128</f>
        <v>1.1999999999999999E-3</v>
      </c>
      <c r="S128" s="258">
        <v>0</v>
      </c>
      <c r="T128" s="259">
        <f>S128*H128</f>
        <v>0</v>
      </c>
      <c r="AR128" s="260" t="s">
        <v>197</v>
      </c>
      <c r="AT128" s="260" t="s">
        <v>194</v>
      </c>
      <c r="AU128" s="260" t="s">
        <v>82</v>
      </c>
      <c r="AY128" s="15" t="s">
        <v>115</v>
      </c>
      <c r="BE128" s="135">
        <f>IF(N128="základní",J128,0)</f>
        <v>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5" t="s">
        <v>80</v>
      </c>
      <c r="BK128" s="135">
        <f>ROUND(I128*H128,2)</f>
        <v>0</v>
      </c>
      <c r="BL128" s="15" t="s">
        <v>167</v>
      </c>
      <c r="BM128" s="260" t="s">
        <v>436</v>
      </c>
    </row>
    <row r="129" spans="2:65" s="1" customFormat="1" ht="12" x14ac:dyDescent="0.2">
      <c r="B129" s="122"/>
      <c r="C129" s="275" t="s">
        <v>142</v>
      </c>
      <c r="D129" s="275" t="s">
        <v>194</v>
      </c>
      <c r="E129" s="276" t="s">
        <v>437</v>
      </c>
      <c r="F129" s="277" t="s">
        <v>438</v>
      </c>
      <c r="G129" s="278" t="s">
        <v>166</v>
      </c>
      <c r="H129" s="279">
        <v>1</v>
      </c>
      <c r="I129" s="280"/>
      <c r="J129" s="280">
        <f>ROUND(I129*H129,2)</f>
        <v>0</v>
      </c>
      <c r="K129" s="281"/>
      <c r="L129" s="282"/>
      <c r="M129" s="283" t="s">
        <v>1</v>
      </c>
      <c r="N129" s="284" t="s">
        <v>40</v>
      </c>
      <c r="O129" s="258">
        <v>0</v>
      </c>
      <c r="P129" s="258">
        <f>O129*H129</f>
        <v>0</v>
      </c>
      <c r="Q129" s="258">
        <v>1.4999999999999999E-4</v>
      </c>
      <c r="R129" s="258">
        <f>Q129*H129</f>
        <v>1.4999999999999999E-4</v>
      </c>
      <c r="S129" s="258">
        <v>0</v>
      </c>
      <c r="T129" s="259">
        <f>S129*H129</f>
        <v>0</v>
      </c>
      <c r="AR129" s="260" t="s">
        <v>197</v>
      </c>
      <c r="AT129" s="260" t="s">
        <v>194</v>
      </c>
      <c r="AU129" s="260" t="s">
        <v>82</v>
      </c>
      <c r="AY129" s="15" t="s">
        <v>115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5" t="s">
        <v>80</v>
      </c>
      <c r="BK129" s="135">
        <f>ROUND(I129*H129,2)</f>
        <v>0</v>
      </c>
      <c r="BL129" s="15" t="s">
        <v>167</v>
      </c>
      <c r="BM129" s="260" t="s">
        <v>439</v>
      </c>
    </row>
    <row r="130" spans="2:65" s="1" customFormat="1" ht="24" x14ac:dyDescent="0.2">
      <c r="B130" s="122"/>
      <c r="C130" s="275" t="s">
        <v>116</v>
      </c>
      <c r="D130" s="275" t="s">
        <v>194</v>
      </c>
      <c r="E130" s="276" t="s">
        <v>440</v>
      </c>
      <c r="F130" s="277" t="s">
        <v>441</v>
      </c>
      <c r="G130" s="278" t="s">
        <v>204</v>
      </c>
      <c r="H130" s="279">
        <v>63</v>
      </c>
      <c r="I130" s="280"/>
      <c r="J130" s="280">
        <f>ROUND(I130*H130,2)</f>
        <v>0</v>
      </c>
      <c r="K130" s="281"/>
      <c r="L130" s="282"/>
      <c r="M130" s="283" t="s">
        <v>1</v>
      </c>
      <c r="N130" s="284" t="s">
        <v>40</v>
      </c>
      <c r="O130" s="258">
        <v>0</v>
      </c>
      <c r="P130" s="258">
        <f>O130*H130</f>
        <v>0</v>
      </c>
      <c r="Q130" s="258">
        <v>2.5000000000000001E-4</v>
      </c>
      <c r="R130" s="258">
        <f>Q130*H130</f>
        <v>1.575E-2</v>
      </c>
      <c r="S130" s="258">
        <v>0</v>
      </c>
      <c r="T130" s="259">
        <f>S130*H130</f>
        <v>0</v>
      </c>
      <c r="AR130" s="260" t="s">
        <v>197</v>
      </c>
      <c r="AT130" s="260" t="s">
        <v>194</v>
      </c>
      <c r="AU130" s="260" t="s">
        <v>82</v>
      </c>
      <c r="AY130" s="15" t="s">
        <v>115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5" t="s">
        <v>80</v>
      </c>
      <c r="BK130" s="135">
        <f>ROUND(I130*H130,2)</f>
        <v>0</v>
      </c>
      <c r="BL130" s="15" t="s">
        <v>167</v>
      </c>
      <c r="BM130" s="260" t="s">
        <v>442</v>
      </c>
    </row>
    <row r="131" spans="2:65" s="269" customFormat="1" x14ac:dyDescent="0.2">
      <c r="B131" s="268"/>
      <c r="D131" s="263" t="s">
        <v>124</v>
      </c>
      <c r="F131" s="271" t="s">
        <v>443</v>
      </c>
      <c r="H131" s="272">
        <v>63</v>
      </c>
      <c r="L131" s="268"/>
      <c r="M131" s="273"/>
      <c r="T131" s="274"/>
      <c r="AT131" s="270" t="s">
        <v>124</v>
      </c>
      <c r="AU131" s="270" t="s">
        <v>82</v>
      </c>
      <c r="AV131" s="269" t="s">
        <v>82</v>
      </c>
      <c r="AW131" s="269" t="s">
        <v>3</v>
      </c>
      <c r="AX131" s="269" t="s">
        <v>80</v>
      </c>
      <c r="AY131" s="270" t="s">
        <v>115</v>
      </c>
    </row>
    <row r="132" spans="2:65" s="1" customFormat="1" ht="12" x14ac:dyDescent="0.2">
      <c r="B132" s="122"/>
      <c r="C132" s="275" t="s">
        <v>150</v>
      </c>
      <c r="D132" s="275" t="s">
        <v>194</v>
      </c>
      <c r="E132" s="276" t="s">
        <v>444</v>
      </c>
      <c r="F132" s="277" t="s">
        <v>445</v>
      </c>
      <c r="G132" s="278" t="s">
        <v>166</v>
      </c>
      <c r="H132" s="279">
        <v>80</v>
      </c>
      <c r="I132" s="280"/>
      <c r="J132" s="280">
        <f>ROUND(I132*H132,2)</f>
        <v>0</v>
      </c>
      <c r="K132" s="281"/>
      <c r="L132" s="282"/>
      <c r="M132" s="283" t="s">
        <v>1</v>
      </c>
      <c r="N132" s="284" t="s">
        <v>40</v>
      </c>
      <c r="O132" s="258">
        <v>0</v>
      </c>
      <c r="P132" s="258">
        <f>O132*H132</f>
        <v>0</v>
      </c>
      <c r="Q132" s="258">
        <v>0</v>
      </c>
      <c r="R132" s="258">
        <f>Q132*H132</f>
        <v>0</v>
      </c>
      <c r="S132" s="258">
        <v>0</v>
      </c>
      <c r="T132" s="259">
        <f>S132*H132</f>
        <v>0</v>
      </c>
      <c r="AR132" s="260" t="s">
        <v>197</v>
      </c>
      <c r="AT132" s="260" t="s">
        <v>194</v>
      </c>
      <c r="AU132" s="260" t="s">
        <v>82</v>
      </c>
      <c r="AY132" s="15" t="s">
        <v>115</v>
      </c>
      <c r="BE132" s="135">
        <f>IF(N132="základní",J132,0)</f>
        <v>0</v>
      </c>
      <c r="BF132" s="135">
        <f>IF(N132="snížená",J132,0)</f>
        <v>0</v>
      </c>
      <c r="BG132" s="135">
        <f>IF(N132="zákl. přenesená",J132,0)</f>
        <v>0</v>
      </c>
      <c r="BH132" s="135">
        <f>IF(N132="sníž. přenesená",J132,0)</f>
        <v>0</v>
      </c>
      <c r="BI132" s="135">
        <f>IF(N132="nulová",J132,0)</f>
        <v>0</v>
      </c>
      <c r="BJ132" s="15" t="s">
        <v>80</v>
      </c>
      <c r="BK132" s="135">
        <f>ROUND(I132*H132,2)</f>
        <v>0</v>
      </c>
      <c r="BL132" s="15" t="s">
        <v>167</v>
      </c>
      <c r="BM132" s="260" t="s">
        <v>446</v>
      </c>
    </row>
    <row r="133" spans="2:65" s="1" customFormat="1" ht="12" x14ac:dyDescent="0.2">
      <c r="B133" s="122"/>
      <c r="C133" s="275" t="s">
        <v>156</v>
      </c>
      <c r="D133" s="275" t="s">
        <v>194</v>
      </c>
      <c r="E133" s="276" t="s">
        <v>447</v>
      </c>
      <c r="F133" s="277" t="s">
        <v>448</v>
      </c>
      <c r="G133" s="278" t="s">
        <v>166</v>
      </c>
      <c r="H133" s="279">
        <v>100</v>
      </c>
      <c r="I133" s="280"/>
      <c r="J133" s="280">
        <f>ROUND(I133*H133,2)</f>
        <v>0</v>
      </c>
      <c r="K133" s="281"/>
      <c r="L133" s="282"/>
      <c r="M133" s="283" t="s">
        <v>1</v>
      </c>
      <c r="N133" s="284" t="s">
        <v>40</v>
      </c>
      <c r="O133" s="258">
        <v>0</v>
      </c>
      <c r="P133" s="258">
        <f>O133*H133</f>
        <v>0</v>
      </c>
      <c r="Q133" s="258">
        <v>0</v>
      </c>
      <c r="R133" s="258">
        <f>Q133*H133</f>
        <v>0</v>
      </c>
      <c r="S133" s="258">
        <v>0</v>
      </c>
      <c r="T133" s="259">
        <f>S133*H133</f>
        <v>0</v>
      </c>
      <c r="AR133" s="260" t="s">
        <v>197</v>
      </c>
      <c r="AT133" s="260" t="s">
        <v>194</v>
      </c>
      <c r="AU133" s="260" t="s">
        <v>82</v>
      </c>
      <c r="AY133" s="15" t="s">
        <v>115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5" t="s">
        <v>80</v>
      </c>
      <c r="BK133" s="135">
        <f>ROUND(I133*H133,2)</f>
        <v>0</v>
      </c>
      <c r="BL133" s="15" t="s">
        <v>167</v>
      </c>
      <c r="BM133" s="260" t="s">
        <v>449</v>
      </c>
    </row>
    <row r="134" spans="2:65" s="1" customFormat="1" ht="12" x14ac:dyDescent="0.2">
      <c r="B134" s="122"/>
      <c r="C134" s="250" t="s">
        <v>126</v>
      </c>
      <c r="D134" s="250" t="s">
        <v>118</v>
      </c>
      <c r="E134" s="251" t="s">
        <v>450</v>
      </c>
      <c r="F134" s="252" t="s">
        <v>451</v>
      </c>
      <c r="G134" s="253" t="s">
        <v>166</v>
      </c>
      <c r="H134" s="254">
        <v>1</v>
      </c>
      <c r="I134" s="255"/>
      <c r="J134" s="255">
        <f>ROUND(I134*H134,2)</f>
        <v>0</v>
      </c>
      <c r="K134" s="129"/>
      <c r="L134" s="27"/>
      <c r="M134" s="256" t="s">
        <v>1</v>
      </c>
      <c r="N134" s="257" t="s">
        <v>40</v>
      </c>
      <c r="O134" s="258">
        <v>12.398</v>
      </c>
      <c r="P134" s="258">
        <f>O134*H134</f>
        <v>12.398</v>
      </c>
      <c r="Q134" s="258">
        <v>0</v>
      </c>
      <c r="R134" s="258">
        <f>Q134*H134</f>
        <v>0</v>
      </c>
      <c r="S134" s="258">
        <v>0</v>
      </c>
      <c r="T134" s="259">
        <f>S134*H134</f>
        <v>0</v>
      </c>
      <c r="AR134" s="260" t="s">
        <v>167</v>
      </c>
      <c r="AT134" s="260" t="s">
        <v>118</v>
      </c>
      <c r="AU134" s="260" t="s">
        <v>82</v>
      </c>
      <c r="AY134" s="15" t="s">
        <v>115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5" t="s">
        <v>80</v>
      </c>
      <c r="BK134" s="135">
        <f>ROUND(I134*H134,2)</f>
        <v>0</v>
      </c>
      <c r="BL134" s="15" t="s">
        <v>167</v>
      </c>
      <c r="BM134" s="260" t="s">
        <v>452</v>
      </c>
    </row>
    <row r="135" spans="2:65" s="239" customFormat="1" ht="25.9" customHeight="1" x14ac:dyDescent="0.2">
      <c r="B135" s="238"/>
      <c r="D135" s="240" t="s">
        <v>74</v>
      </c>
      <c r="E135" s="241" t="s">
        <v>286</v>
      </c>
      <c r="F135" s="241" t="s">
        <v>287</v>
      </c>
      <c r="J135" s="242">
        <f>BK135</f>
        <v>0</v>
      </c>
      <c r="L135" s="238"/>
      <c r="M135" s="243"/>
      <c r="P135" s="244">
        <f>P136</f>
        <v>0</v>
      </c>
      <c r="R135" s="244">
        <f>R136</f>
        <v>0</v>
      </c>
      <c r="T135" s="245">
        <f>T136</f>
        <v>0</v>
      </c>
      <c r="AR135" s="240" t="s">
        <v>142</v>
      </c>
      <c r="AT135" s="246" t="s">
        <v>74</v>
      </c>
      <c r="AU135" s="246" t="s">
        <v>75</v>
      </c>
      <c r="AY135" s="240" t="s">
        <v>115</v>
      </c>
      <c r="BK135" s="247">
        <f>BK136</f>
        <v>0</v>
      </c>
    </row>
    <row r="136" spans="2:65" s="1" customFormat="1" ht="12" x14ac:dyDescent="0.2">
      <c r="B136" s="122"/>
      <c r="C136" s="250" t="s">
        <v>171</v>
      </c>
      <c r="D136" s="250" t="s">
        <v>118</v>
      </c>
      <c r="E136" s="251" t="s">
        <v>289</v>
      </c>
      <c r="F136" s="252" t="s">
        <v>453</v>
      </c>
      <c r="G136" s="253" t="s">
        <v>166</v>
      </c>
      <c r="H136" s="254">
        <v>1</v>
      </c>
      <c r="I136" s="255"/>
      <c r="J136" s="255">
        <f>ROUND(I136*H136,2)</f>
        <v>0</v>
      </c>
      <c r="K136" s="129"/>
      <c r="L136" s="27"/>
      <c r="M136" s="286" t="s">
        <v>1</v>
      </c>
      <c r="N136" s="287" t="s">
        <v>40</v>
      </c>
      <c r="O136" s="288">
        <v>0</v>
      </c>
      <c r="P136" s="288">
        <f>O136*H136</f>
        <v>0</v>
      </c>
      <c r="Q136" s="288">
        <v>0</v>
      </c>
      <c r="R136" s="288">
        <f>Q136*H136</f>
        <v>0</v>
      </c>
      <c r="S136" s="288">
        <v>0</v>
      </c>
      <c r="T136" s="289">
        <f>S136*H136</f>
        <v>0</v>
      </c>
      <c r="AR136" s="260" t="s">
        <v>291</v>
      </c>
      <c r="AT136" s="260" t="s">
        <v>118</v>
      </c>
      <c r="AU136" s="260" t="s">
        <v>80</v>
      </c>
      <c r="AY136" s="15" t="s">
        <v>115</v>
      </c>
      <c r="BE136" s="135">
        <f>IF(N136="základní",J136,0)</f>
        <v>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5" t="s">
        <v>80</v>
      </c>
      <c r="BK136" s="135">
        <f>ROUND(I136*H136,2)</f>
        <v>0</v>
      </c>
      <c r="BL136" s="15" t="s">
        <v>291</v>
      </c>
      <c r="BM136" s="260" t="s">
        <v>454</v>
      </c>
    </row>
    <row r="137" spans="2:65" s="1" customFormat="1" ht="6.95" customHeight="1" x14ac:dyDescent="0.2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27"/>
    </row>
  </sheetData>
  <autoFilter ref="C118:K136" xr:uid="{00000000-0009-0000-0000-000002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12</vt:i4>
      </vt:variant>
    </vt:vector>
  </HeadingPairs>
  <TitlesOfParts>
    <vt:vector size="17" baseType="lpstr">
      <vt:lpstr>Rekapitulace zakázky (2)</vt:lpstr>
      <vt:lpstr>Demontáž a vyklizení</vt:lpstr>
      <vt:lpstr>Rekce podlahy jaz.učeb.</vt:lpstr>
      <vt:lpstr>O1 - Rekce učebny - podlaha</vt:lpstr>
      <vt:lpstr>O2 - elektroinstalační práce</vt:lpstr>
      <vt:lpstr>'Demontáž a vyklizení'!Názvy_tisku</vt:lpstr>
      <vt:lpstr>'O1 - Rekce učebny - podlaha'!Názvy_tisku</vt:lpstr>
      <vt:lpstr>'O2 - elektroinstalační práce'!Názvy_tisku</vt:lpstr>
      <vt:lpstr>'Rekapitulace zakázky'!Názvy_tisku</vt:lpstr>
      <vt:lpstr>'Rekapitulace zakázky (2)'!Názvy_tisku</vt:lpstr>
      <vt:lpstr>'Rekce podlahy jaz.učeb.'!Názvy_tisku</vt:lpstr>
      <vt:lpstr>'Demontáž a vyklizení'!Oblast_tisku</vt:lpstr>
      <vt:lpstr>'O1 - Rekce učebny - podlaha'!Oblast_tisku</vt:lpstr>
      <vt:lpstr>'O2 - elektroinstalační práce'!Oblast_tisku</vt:lpstr>
      <vt:lpstr>'Rekapitulace zakázky'!Oblast_tisku</vt:lpstr>
      <vt:lpstr>'Rekapitulace zakázky (2)'!Oblast_tisku</vt:lpstr>
      <vt:lpstr>'Rekce podlahy jaz.učeb.'!Oblast_tisku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RADIM\Radim</dc:creator>
  <cp:lastModifiedBy>Jiří Zapletal</cp:lastModifiedBy>
  <cp:lastPrinted>2022-04-20T11:45:28Z</cp:lastPrinted>
  <dcterms:created xsi:type="dcterms:W3CDTF">2022-04-20T11:33:31Z</dcterms:created>
  <dcterms:modified xsi:type="dcterms:W3CDTF">2024-02-22T09:31:27Z</dcterms:modified>
</cp:coreProperties>
</file>